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030" tabRatio="666" activeTab="0"/>
  </bookViews>
  <sheets>
    <sheet name="Cover" sheetId="1" r:id="rId1"/>
    <sheet name="Dir' Report" sheetId="2" r:id="rId2"/>
    <sheet name="GBS" sheetId="3" r:id="rId3"/>
    <sheet name="GIS" sheetId="4" r:id="rId4"/>
    <sheet name="SES" sheetId="5" r:id="rId5"/>
    <sheet name="GCFS" sheetId="6" r:id="rId6"/>
    <sheet name="Notes" sheetId="7" r:id="rId7"/>
  </sheets>
  <externalReferences>
    <externalReference r:id="rId10"/>
  </externalReferences>
  <definedNames/>
  <calcPr fullCalcOnLoad="1"/>
</workbook>
</file>

<file path=xl/sharedStrings.xml><?xml version="1.0" encoding="utf-8"?>
<sst xmlns="http://schemas.openxmlformats.org/spreadsheetml/2006/main" count="662" uniqueCount="400">
  <si>
    <t>- Upkeep of motor vehicles</t>
  </si>
  <si>
    <t>Minsoon Developers Sdn. Bhd.</t>
  </si>
  <si>
    <t>Time Ventures Sdn. Bhd.</t>
  </si>
  <si>
    <t>- Printing</t>
  </si>
  <si>
    <t>- Insurance agency fee</t>
  </si>
  <si>
    <t>- based on revaluation surplus for the financial period</t>
  </si>
  <si>
    <t>The basis of inter-segment pricing is wholesale prices.</t>
  </si>
  <si>
    <t>EMPLOYMENT OF CAPITAL</t>
  </si>
  <si>
    <t>NON-CURRENT ASSETS</t>
  </si>
  <si>
    <t>Properties, plant and equipment</t>
  </si>
  <si>
    <t>Intangible assets</t>
  </si>
  <si>
    <t>Other investments</t>
  </si>
  <si>
    <t>CURRENT ASSETS</t>
  </si>
  <si>
    <t>Inventories</t>
  </si>
  <si>
    <t>Tax recoverable</t>
  </si>
  <si>
    <t>Short-term deposits with licensed banks</t>
  </si>
  <si>
    <t>CURRENT LIABILITIES</t>
  </si>
  <si>
    <t>Trade payables</t>
  </si>
  <si>
    <t>Other payables and accruals</t>
  </si>
  <si>
    <t>Interest-bearing borrowings</t>
  </si>
  <si>
    <t>Taxation</t>
  </si>
  <si>
    <t>NET CURRENT ASSETS</t>
  </si>
  <si>
    <t>TOTAL ASSETS less CURRENT LIABILITIES</t>
  </si>
  <si>
    <t>Sales</t>
  </si>
  <si>
    <t>Cost of sales</t>
  </si>
  <si>
    <t>Gross profit</t>
  </si>
  <si>
    <t>Other operating income</t>
  </si>
  <si>
    <t>Selling and distribution</t>
  </si>
  <si>
    <t>Administration</t>
  </si>
  <si>
    <t>Finance</t>
  </si>
  <si>
    <t>PROFIT BEFORE TAXATION</t>
  </si>
  <si>
    <t>PROFIT AFTER TAXATION</t>
  </si>
  <si>
    <t>Minority interests</t>
  </si>
  <si>
    <t>Dividends</t>
  </si>
  <si>
    <t>Sen</t>
  </si>
  <si>
    <t>Issued</t>
  </si>
  <si>
    <t>capital</t>
  </si>
  <si>
    <t>Non-</t>
  </si>
  <si>
    <t>distributable</t>
  </si>
  <si>
    <t>Revaluation</t>
  </si>
  <si>
    <t>Distributable</t>
  </si>
  <si>
    <t>Accumulated</t>
  </si>
  <si>
    <t>profits</t>
  </si>
  <si>
    <t>Total</t>
  </si>
  <si>
    <t>OPERATING ACTIVITIES</t>
  </si>
  <si>
    <t>Operations</t>
  </si>
  <si>
    <t>Interest received</t>
  </si>
  <si>
    <t>Net cash from operating activities</t>
  </si>
  <si>
    <t>INVESTING ACTIVITIES</t>
  </si>
  <si>
    <t>Purchase of additional shares in subsidiary</t>
  </si>
  <si>
    <t>Purchase of properties, plant and equipment</t>
  </si>
  <si>
    <t>Dividends (net) received</t>
  </si>
  <si>
    <t>Net cash (used in) investing activities</t>
  </si>
  <si>
    <t>FINANCING ACTIVITIES</t>
  </si>
  <si>
    <t>Payment to hire purchase creditors</t>
  </si>
  <si>
    <t>1.</t>
  </si>
  <si>
    <t>2.</t>
  </si>
  <si>
    <t>Property, plant and equipment</t>
  </si>
  <si>
    <t>3.</t>
  </si>
  <si>
    <t>4.</t>
  </si>
  <si>
    <t>5.</t>
  </si>
  <si>
    <t>Changes in composition of the Group</t>
  </si>
  <si>
    <t>(a)</t>
  </si>
  <si>
    <t>RM'000</t>
  </si>
  <si>
    <t>(b)</t>
  </si>
  <si>
    <t>6.</t>
  </si>
  <si>
    <t>7.</t>
  </si>
  <si>
    <t>8.</t>
  </si>
  <si>
    <t>Seasonal or cyclical factors</t>
  </si>
  <si>
    <t>9.</t>
  </si>
  <si>
    <t>Segment information</t>
  </si>
  <si>
    <t>10.</t>
  </si>
  <si>
    <t>11.</t>
  </si>
  <si>
    <t>12.</t>
  </si>
  <si>
    <t>Events subsequent to the balance sheet date</t>
  </si>
  <si>
    <t>Current</t>
  </si>
  <si>
    <t>Unsecured</t>
  </si>
  <si>
    <t>Off balance sheet financial instruments</t>
  </si>
  <si>
    <t>13.</t>
  </si>
  <si>
    <t>Basis of preparation</t>
  </si>
  <si>
    <t>Current year prospects</t>
  </si>
  <si>
    <t>(INCORPORATED IN MALAYSIA)</t>
  </si>
  <si>
    <t>on Group Results for the</t>
  </si>
  <si>
    <t>Financial Quarter</t>
  </si>
  <si>
    <t>(The figures have not been audited)</t>
  </si>
  <si>
    <t>(Incorporated in Malaysia)</t>
  </si>
  <si>
    <t>Unaudited</t>
  </si>
  <si>
    <t>Audited</t>
  </si>
  <si>
    <t>31 Oct 2002</t>
  </si>
  <si>
    <t>31 Jan 2002</t>
  </si>
  <si>
    <t>NON-CURRENT LIABILITIES</t>
  </si>
  <si>
    <t>TOTAL ASSETS less TOTAL LIABILITIES</t>
  </si>
  <si>
    <t>MINORITY INTERESTS</t>
  </si>
  <si>
    <t>NET ASSETS</t>
  </si>
  <si>
    <t>CAPITAL EMPLOYED</t>
  </si>
  <si>
    <t>CAPITAL AND RESERVES</t>
  </si>
  <si>
    <t>Issued capital</t>
  </si>
  <si>
    <t>Capital reserves</t>
  </si>
  <si>
    <t>Accumulated profits</t>
  </si>
  <si>
    <t>SHAREHOLDERS' EQUITY</t>
  </si>
  <si>
    <t>NET TANGIBLE ASSETS</t>
  </si>
  <si>
    <t>CONDENSED GROUP INCOME STATEMENT</t>
  </si>
  <si>
    <t>CONDENSED GROUP BALANCE SHEET</t>
  </si>
  <si>
    <t>3 months ended</t>
  </si>
  <si>
    <t>RM'00</t>
  </si>
  <si>
    <t>ORDINARY SHARE</t>
  </si>
  <si>
    <t>The valuations of land and building have been brought forward without amendment from the most recent audited financial statements as no revaluation has been carried out since 25 and 27 January 1994.</t>
  </si>
  <si>
    <t>Quoted securities</t>
  </si>
  <si>
    <t>ended</t>
  </si>
  <si>
    <t>year quarter</t>
  </si>
  <si>
    <t>year-to-date</t>
  </si>
  <si>
    <t>(iii) Total profit</t>
  </si>
  <si>
    <t>(ii)  Total disposals</t>
  </si>
  <si>
    <t>(i)   Total purchases</t>
  </si>
  <si>
    <t>Investments in quoted shares as at end of this</t>
  </si>
  <si>
    <t>(i)   Cost</t>
  </si>
  <si>
    <t>(ii)  Net book value</t>
  </si>
  <si>
    <t>(iii) Market value</t>
  </si>
  <si>
    <t>Borrowings and debt securities</t>
  </si>
  <si>
    <t>Other banking facilities</t>
  </si>
  <si>
    <t>Bank overdrafts</t>
  </si>
  <si>
    <t>Short-term borrowings</t>
  </si>
  <si>
    <t>Long-term borrowings</t>
  </si>
  <si>
    <t>- unsecured</t>
  </si>
  <si>
    <t>Changes in debt and equity</t>
  </si>
  <si>
    <t>Material litigation</t>
  </si>
  <si>
    <t>As reported previously, a writ of summon had been served by a subsidiary on the vendor for the refund of RM3,330,859 paid for a property development project which had been rescinded.</t>
  </si>
  <si>
    <t>Contingent liabilities</t>
  </si>
  <si>
    <t>Bankers' guarantees</t>
  </si>
  <si>
    <t>Letters of credit</t>
  </si>
  <si>
    <t>Extraordinary item</t>
  </si>
  <si>
    <t>Corporate proposal</t>
  </si>
  <si>
    <t>There is no other issuance and repayment of debt and equity securities, share buy-backs, share cancellations, shares held as treasury shares and resale of treasury shares for the current financial year-to-date.</t>
  </si>
  <si>
    <t>As previously</t>
  </si>
  <si>
    <t>reported</t>
  </si>
  <si>
    <t>Effect of</t>
  </si>
  <si>
    <t>accounting</t>
  </si>
  <si>
    <t>policy</t>
  </si>
  <si>
    <t>As restated</t>
  </si>
  <si>
    <t>change in</t>
  </si>
  <si>
    <t>Balance sheet</t>
  </si>
  <si>
    <t>Income statement</t>
  </si>
  <si>
    <t>Investing activities</t>
  </si>
  <si>
    <t>Allowance for diminution in value of investments</t>
  </si>
  <si>
    <t>There is no seasonal or cyclical factor which affects the results of the operations of the Group.</t>
  </si>
  <si>
    <t>14.</t>
  </si>
  <si>
    <t>15.</t>
  </si>
  <si>
    <t>Income tax</t>
  </si>
  <si>
    <t>Deferred</t>
  </si>
  <si>
    <t>16.</t>
  </si>
  <si>
    <t>Review of financial performance of the Company and its subsidiaries</t>
  </si>
  <si>
    <t>17.</t>
  </si>
  <si>
    <t>18.</t>
  </si>
  <si>
    <t>19.</t>
  </si>
  <si>
    <t>20.</t>
  </si>
  <si>
    <t>21.</t>
  </si>
  <si>
    <t>22.</t>
  </si>
  <si>
    <t>Authorised by the Directors and not contracted</t>
  </si>
  <si>
    <t>- Plant and machinery</t>
  </si>
  <si>
    <t>23.</t>
  </si>
  <si>
    <t>24.</t>
  </si>
  <si>
    <t>Profit for the financial year</t>
  </si>
  <si>
    <t>25.</t>
  </si>
  <si>
    <t>Revenue</t>
  </si>
  <si>
    <t>Activities all carried out in Malaysia</t>
  </si>
  <si>
    <t>Trading</t>
  </si>
  <si>
    <t>Earnings per ordinary share of</t>
  </si>
  <si>
    <t>quarter</t>
  </si>
  <si>
    <t>Preceding</t>
  </si>
  <si>
    <t>%</t>
  </si>
  <si>
    <t>Group turnover</t>
  </si>
  <si>
    <t>Group profit before taxation</t>
  </si>
  <si>
    <t>Group profit after taxation and</t>
  </si>
  <si>
    <t>financial</t>
  </si>
  <si>
    <t>year-to date</t>
  </si>
  <si>
    <t>Corresponding</t>
  </si>
  <si>
    <t>Variations from</t>
  </si>
  <si>
    <t>Forecast</t>
  </si>
  <si>
    <t>Profit guarantee</t>
  </si>
  <si>
    <t>- Not applicable</t>
  </si>
  <si>
    <t>By order of the Board</t>
  </si>
  <si>
    <t>Foong Kai Ming</t>
  </si>
  <si>
    <t>Company Secretary</t>
  </si>
  <si>
    <t>Kuala Lumpur,</t>
  </si>
  <si>
    <t>DEFERRED LIABILITIES</t>
  </si>
  <si>
    <t>MINTYE INDUSTRIES BHD.</t>
  </si>
  <si>
    <t>Additions</t>
  </si>
  <si>
    <t>Disposals</t>
  </si>
  <si>
    <t>As at</t>
  </si>
  <si>
    <t>RM</t>
  </si>
  <si>
    <t>As at 1.2.2002</t>
  </si>
  <si>
    <t>Written off</t>
  </si>
  <si>
    <t>Charge for the period</t>
  </si>
  <si>
    <t>Stated at cost</t>
  </si>
  <si>
    <t>Net book value</t>
  </si>
  <si>
    <t>Trade receivables</t>
  </si>
  <si>
    <t>Other receivables, utility deposits and prepayments</t>
  </si>
  <si>
    <t>reserves</t>
  </si>
  <si>
    <t>Bonus issue</t>
  </si>
  <si>
    <t>Bad debts written off</t>
  </si>
  <si>
    <t>Related party transactions</t>
  </si>
  <si>
    <t>26.</t>
  </si>
  <si>
    <t>Date of authorisation for issue</t>
  </si>
  <si>
    <t>Stated at</t>
  </si>
  <si>
    <t>cost</t>
  </si>
  <si>
    <t>valuation</t>
  </si>
  <si>
    <t>Valuation/cost</t>
  </si>
  <si>
    <t>Reduction in foreign exchange</t>
  </si>
  <si>
    <t>Accumulated depreciation/amortisation</t>
  </si>
  <si>
    <t>Held for</t>
  </si>
  <si>
    <t>- Manufacture</t>
  </si>
  <si>
    <t>Raw materials</t>
  </si>
  <si>
    <t>Spare parts</t>
  </si>
  <si>
    <t>Packing materials</t>
  </si>
  <si>
    <t>Loose tools</t>
  </si>
  <si>
    <t>Work-in-progress</t>
  </si>
  <si>
    <t>Company No.</t>
  </si>
  <si>
    <t>- Sale</t>
  </si>
  <si>
    <t>Finished products</t>
  </si>
  <si>
    <t>Long-term investments</t>
  </si>
  <si>
    <t>PROFIT FOR THE FINANCIAL PERIOD</t>
  </si>
  <si>
    <t>Earnings (basic)</t>
  </si>
  <si>
    <t>CONDENSED GROUP CASH FLOW STATEMENT</t>
  </si>
  <si>
    <t>Capital commitments</t>
  </si>
  <si>
    <t>No.</t>
  </si>
  <si>
    <t>Dividends paid to shareholders of the Company</t>
  </si>
  <si>
    <t>Proceeds from disposal of plant, equipment and fittings</t>
  </si>
  <si>
    <t xml:space="preserve"> Capital work-in-progress</t>
  </si>
  <si>
    <t xml:space="preserve">Cash and bank balances </t>
  </si>
  <si>
    <t xml:space="preserve">Less: </t>
  </si>
  <si>
    <t xml:space="preserve">       </t>
  </si>
  <si>
    <t>As previously reported</t>
  </si>
  <si>
    <t>Adjustment to deferred taxation</t>
  </si>
  <si>
    <t xml:space="preserve">   on a change of accounting</t>
  </si>
  <si>
    <t xml:space="preserve">   policy (Note 1)</t>
  </si>
  <si>
    <t xml:space="preserve">As restated </t>
  </si>
  <si>
    <t>Dividend paid</t>
  </si>
  <si>
    <t>Transfer from capital work-in-progress</t>
  </si>
  <si>
    <t>There was no qualification in the audit report in the most recent audited annual financial statements.</t>
  </si>
  <si>
    <t>NOTES TO THE INTERIM FINANCIAL REPORT</t>
  </si>
  <si>
    <t>The interim financial report is unaudited and has been prepared in compliance with MASB 26, Interim Financial Reporting and paragraph 9.22 of the Kuala Lumpur Stock Exchange Listing Requirements. It should be read in conjunction with the audited financial statements for the financial year ended 31 January 2002.</t>
  </si>
  <si>
    <t>There is no corporate proposal within 7 days before the date of issue of this interim financial report.</t>
  </si>
  <si>
    <t>The contingent liabilities within 7 days before the date of issue of this interim financial report are as follows:</t>
  </si>
  <si>
    <t>There is no financial instrument with off balance sheet risk within 7 days before the issue date of this interim financial report or entered into after the end of this reporting period.</t>
  </si>
  <si>
    <t>- over-provision in the previous financial year</t>
  </si>
  <si>
    <t>- expense for the financial period</t>
  </si>
  <si>
    <t>Profit for the financial period</t>
  </si>
  <si>
    <t xml:space="preserve">  RM1.00 each </t>
  </si>
  <si>
    <t>There is no material subsequent event within 7 days before the issue date of this interim financial report.</t>
  </si>
  <si>
    <t xml:space="preserve">Adjusted number of ordinary </t>
  </si>
  <si>
    <t>CONDENSED GROUP SHAREHOLDERS' EQUITY STATEMENT</t>
  </si>
  <si>
    <t xml:space="preserve">  in shares quoted in Malaysia</t>
  </si>
  <si>
    <t>Other than intragroup transactions, the transactions with the related parties of the Group are set out below:</t>
  </si>
  <si>
    <t>Revenue/ (expense) transactions with:</t>
  </si>
  <si>
    <t>Individually significant items</t>
  </si>
  <si>
    <t>Current financial year-to-date</t>
  </si>
  <si>
    <t xml:space="preserve">Operating profit has been arrived at </t>
  </si>
  <si>
    <t>after charging:</t>
  </si>
  <si>
    <t>Allowance for doubtful debts</t>
  </si>
  <si>
    <t>27.</t>
  </si>
  <si>
    <t>Minsoon Motors Sdn. Bhd.</t>
  </si>
  <si>
    <t>- Sales of finished products</t>
  </si>
  <si>
    <t>Maxistop Pty. Ltd.</t>
  </si>
  <si>
    <t>- Upkeep of plant and machinery</t>
  </si>
  <si>
    <t>Bin Lee Sdn. Bhd.</t>
  </si>
  <si>
    <t xml:space="preserve">- Purchase of motor vehicles </t>
  </si>
  <si>
    <t>Minsoon Credit Corporation (M) Sdn. Bhd.</t>
  </si>
  <si>
    <t>Icon Computers Sdn. Bhd.</t>
  </si>
  <si>
    <t>The related party transactions of the Group have been entered into in the natural course of business and have been established under terms that are no less favourable than those arranged with independent third party.</t>
  </si>
  <si>
    <t>28.</t>
  </si>
  <si>
    <t>Comparative figures</t>
  </si>
  <si>
    <t>CASH AND CASH EQUIVALENTS</t>
  </si>
  <si>
    <t>No loss is anticipated.</t>
  </si>
  <si>
    <t>There is no change in composition of the Group during this current financial quarter.</t>
  </si>
  <si>
    <t xml:space="preserve">  shares in issue *</t>
  </si>
  <si>
    <t xml:space="preserve">* </t>
  </si>
  <si>
    <t>Adjusted number of ordinary shares in issue</t>
  </si>
  <si>
    <t>No. of shares</t>
  </si>
  <si>
    <t>minority interests</t>
  </si>
  <si>
    <t>Bonus issue of three (3) new ordinary shares of RM1.00 each for</t>
  </si>
  <si>
    <t xml:space="preserve">  every five (5) existing ordinary shares of RM1.00 each (Note 8)</t>
  </si>
  <si>
    <t>Ordinary shares outstanding prior to bonus issue</t>
  </si>
  <si>
    <t>Since the bonus issue is an issue without consideration, the issue is treated as if it had occurred prior to 1 February 2001.</t>
  </si>
  <si>
    <t>31 Jan 2003</t>
  </si>
  <si>
    <t>4TH QUARTERLY REPORT</t>
  </si>
  <si>
    <t>ended 31 January 2003</t>
  </si>
  <si>
    <t>Unaudited interim financial report for the 4th financial quarter ended 31 January 2003</t>
  </si>
  <si>
    <t>The Directors of Mintye Industries Bhd. are pleased to announce the unaudited interim financial report for the 4th financial quarter ended 31 January 2003.</t>
  </si>
  <si>
    <t>As at 31 January 2003</t>
  </si>
  <si>
    <t>As at 31.1.2003</t>
  </si>
  <si>
    <t>As disclosed in the quarterly report for the nine months ended 31 October 2002, certain comparative figures have been adjusted to conform with changes in presentation due to the requirements of MASB 25 on Income Taxes which have been applied retrospectively.</t>
  </si>
  <si>
    <t xml:space="preserve">  reporting period, 31 January 2003</t>
  </si>
  <si>
    <t>As at the end of the reporting period, 31 January 2003</t>
  </si>
  <si>
    <t>Capital commitments not provided for in the financial statements as at end of financial quarter 31 January 2003 are as follows:</t>
  </si>
  <si>
    <t>31 January</t>
  </si>
  <si>
    <t>12 months ended</t>
  </si>
  <si>
    <t>The Board of Directors authorised this interim financial report for issue on 28 March 2003.</t>
  </si>
  <si>
    <t>28 March 2003</t>
  </si>
  <si>
    <t>Expenses</t>
  </si>
  <si>
    <t xml:space="preserve">      Less:</t>
  </si>
  <si>
    <t xml:space="preserve">       Profit from operating activities</t>
  </si>
  <si>
    <t>Net decrease in the financial year</t>
  </si>
  <si>
    <t>As at beginning of financial year</t>
  </si>
  <si>
    <t>As at end of financial year</t>
  </si>
  <si>
    <t>for the financial year ended 31 January  2003</t>
  </si>
  <si>
    <t>per RM1.00 (2002 : RM1.00) ordinary share</t>
  </si>
  <si>
    <t>for the financial quarter/ year ended 31 January 2003</t>
  </si>
  <si>
    <t>PER RM1.00 (2002: RM1.00)</t>
  </si>
  <si>
    <t>Group profit from operating</t>
  </si>
  <si>
    <t>activities</t>
  </si>
  <si>
    <t>As reported previously, the Company has issued the bonus shares of three (3) new ordinary shares of RM1.00 each for every five (5) existing ordinary shares of RM1.00 each held out of its accumulated profits, increasing its issued paid-up share capital by 22,800,000 new ordinary shares to 60,800,000 ordinary shares of RM1.00 each.</t>
  </si>
  <si>
    <t xml:space="preserve">For the financial year ended </t>
  </si>
  <si>
    <t>For the financial quarter/ year of</t>
  </si>
  <si>
    <t>Proceeds from disposal of investments in quoted shares</t>
  </si>
  <si>
    <t>Withdrawal/ (placement) of short-term deposits as security</t>
  </si>
  <si>
    <t>26870 D</t>
  </si>
  <si>
    <t>(26870 D)</t>
  </si>
  <si>
    <t>Increase/ (decrease)</t>
  </si>
  <si>
    <t>The Court has postponed the hearing date to 11 June 2003.</t>
  </si>
  <si>
    <t>Deferred tax assets</t>
  </si>
  <si>
    <t>Deferred  tax liabilities</t>
  </si>
  <si>
    <t>As at 1 February 2002</t>
  </si>
  <si>
    <t>Net cash (used in) financing activities</t>
  </si>
  <si>
    <t>Deferred tax liabilities</t>
  </si>
  <si>
    <t xml:space="preserve">Net tangible assets </t>
  </si>
  <si>
    <t xml:space="preserve">  per ordinary share RM1.00 each (RM)</t>
  </si>
  <si>
    <t>The effects of the change on the audited group financial statements for the financial year ended 31 January 2002 are as follows:</t>
  </si>
  <si>
    <t>Amortisation of goodwill on consolidation</t>
  </si>
  <si>
    <t>Investment,</t>
  </si>
  <si>
    <t>property</t>
  </si>
  <si>
    <t>development</t>
  </si>
  <si>
    <t>Manufacturing</t>
  </si>
  <si>
    <t>and others</t>
  </si>
  <si>
    <t>External</t>
  </si>
  <si>
    <t>Internal</t>
  </si>
  <si>
    <t>Elimination</t>
  </si>
  <si>
    <t>Operating expenses</t>
  </si>
  <si>
    <t>Profit/(loss) before taxation</t>
  </si>
  <si>
    <t>Profit/(loss) after taxation</t>
  </si>
  <si>
    <t xml:space="preserve">Profit/ (loss)  for  the </t>
  </si>
  <si>
    <t>financial period</t>
  </si>
  <si>
    <t>Other information</t>
  </si>
  <si>
    <t>Segment assets</t>
  </si>
  <si>
    <t>Segment liabilities</t>
  </si>
  <si>
    <t>Capital expenditure</t>
  </si>
  <si>
    <t>Non-cash expenses</t>
  </si>
  <si>
    <t xml:space="preserve"> - Depreciation/amortisation</t>
  </si>
  <si>
    <t>Earnings</t>
  </si>
  <si>
    <t>No comparative figures are available for related party transactions and individually significant items as this is the first time these statements and notes are prepared pursuant to MASB 26.</t>
  </si>
  <si>
    <t>This interim financial report is prepared in accordance with MASB 26 "Interim Financial Reporting" and paragraph 9.22 of the Kuala Lumpur Stock Exchange Listing Requirements, and should be read in conjunction with the audited group financial statements for the financial year ended 31 January 2002.</t>
  </si>
  <si>
    <t>During the financial year, a 8% tax exempt final dividend amounting to RM3,040,000 in respect of the previous financial year ended 31 January 2002 was paid on 15 July 2002 by the Company.</t>
  </si>
  <si>
    <r>
      <t xml:space="preserve">Comments on material changes in profit before taxation in the current financial quarter as </t>
    </r>
    <r>
      <rPr>
        <b/>
        <u val="single"/>
        <sz val="12"/>
        <rFont val="Times New Roman"/>
        <family val="1"/>
      </rPr>
      <t>compared with the immediate preceding financial quarter</t>
    </r>
  </si>
  <si>
    <t>The income tax expense provided for in this current quarter and financial year-to-date is lower than the statutory tax rate due mainly to the reinvestment allowances claimed by the Company and one of its subsidiaries.</t>
  </si>
  <si>
    <t>Profit/ (loss) from operating</t>
  </si>
  <si>
    <t>(Loss) from</t>
  </si>
  <si>
    <t>investing activities</t>
  </si>
  <si>
    <t>financial year</t>
  </si>
  <si>
    <r>
      <t xml:space="preserve">For the financial year </t>
    </r>
    <r>
      <rPr>
        <u val="single"/>
        <sz val="12"/>
        <rFont val="Times New Roman"/>
        <family val="1"/>
      </rPr>
      <t>ended January 31, 2003</t>
    </r>
  </si>
  <si>
    <t>Profit on disposal of plant, equipment and fittings</t>
  </si>
  <si>
    <t>Equipment written off</t>
  </si>
  <si>
    <t>(Loss)/ profit from</t>
  </si>
  <si>
    <t>Profit/ (loss) before taxation</t>
  </si>
  <si>
    <t>Profit after taxation</t>
  </si>
  <si>
    <t xml:space="preserve">Profit for  the </t>
  </si>
  <si>
    <t>The profit/ (loss) on disposal of plant and equipment in the 31 January 2002 unaudited group income statement has been reclassified to investing activities to facilitate comparison with the current financial year presentation.</t>
  </si>
  <si>
    <t>Share of loss by minority interests</t>
  </si>
  <si>
    <t>Share of (profit) by minority interests</t>
  </si>
  <si>
    <t>Property revaluation reserves</t>
  </si>
  <si>
    <t>There is no extraordinary item.</t>
  </si>
  <si>
    <r>
      <t xml:space="preserve">For the 3-month financial  period </t>
    </r>
    <r>
      <rPr>
        <u val="single"/>
        <sz val="12"/>
        <rFont val="Times New Roman"/>
        <family val="1"/>
      </rPr>
      <t>ended January 31, 2003</t>
    </r>
  </si>
  <si>
    <t>Impairment loss on goodwill on consolidation</t>
  </si>
  <si>
    <t>Re-classification</t>
  </si>
  <si>
    <t>Cash generated before interest charges</t>
  </si>
  <si>
    <t>Interest charges on borrowings paid</t>
  </si>
  <si>
    <t>Cash from operating activities before income tax</t>
  </si>
  <si>
    <t>Income tax paid</t>
  </si>
  <si>
    <t>Income tax refunded</t>
  </si>
  <si>
    <t>Interest charges on borrowings</t>
  </si>
  <si>
    <t xml:space="preserve">       Profit from operations before interest charges</t>
  </si>
  <si>
    <t>Change of depreciation rate</t>
  </si>
  <si>
    <t>2003</t>
  </si>
  <si>
    <t>2002</t>
  </si>
  <si>
    <t>Plant and machinery</t>
  </si>
  <si>
    <t>Tools and equipment</t>
  </si>
  <si>
    <t>The effect of the change is the increment of the group profit for the financial year by RM324,588 (2002 : Nil) net of minority interests and the increase of the book value of these assets concerned by RM360,653 (2002 : Nil).</t>
  </si>
  <si>
    <t>Revenue-producing transaction receipts net of payments</t>
  </si>
  <si>
    <t>There is a change in the annual depreciation rate from 20% to 10% in line with the Group policy for certain plant, machinery, tool and equipment of a subsidiary, Eurochain Manufacturer Sdn. Bhd.</t>
  </si>
  <si>
    <t>If the subsidiary has continued to depreciate these non-current assets concerned at the former rate, the depreciation charge for the financial year will be as follows:</t>
  </si>
  <si>
    <t>The accounting policies and methods of computation adopted by the Group in this interim financial report are consistent with those adopted in the audited financial statements for the financial year ended 31 January 2002 except for the adoption of new applicable approved accounting standards, MASB 25 on Income Taxes and change of depreciation rate as disclosed in Note 3.</t>
  </si>
  <si>
    <t xml:space="preserve">- based on income </t>
  </si>
  <si>
    <t xml:space="preserve">   - for the financial period</t>
  </si>
  <si>
    <t xml:space="preserve">   - under-provision in the previous financial year</t>
  </si>
  <si>
    <t>Dividend</t>
  </si>
  <si>
    <t>- Purchase of office equipment</t>
  </si>
  <si>
    <t>- Upkeep of office equipment</t>
  </si>
  <si>
    <t xml:space="preserve">For the financial quarter under review, the Group achieved a profit before taxation lower by 19.97% as compared with the preceding financial quarter due to stiff competition resulting in lower turnover and lower profit margin. </t>
  </si>
  <si>
    <t>The Group lower profit before taxation is mainly due to stiff competition and lower profit margin.</t>
  </si>
  <si>
    <t>Due to pro-longed global political uncertainties and economic slow-down, your Directors expect the current unfavourable trading environment to prevail and will continue to manage cautiously to maintain a satisfactory financial performance for the financial year ending 31 January 2004.</t>
  </si>
  <si>
    <t>The directors recommend a final dividend of 6% tax exempt amounting to RM3,648,000 for the current financial year ended 31 January 2003.</t>
  </si>
  <si>
    <t>The re-classification which has no effect on the financial performance for the financial year ended 31 January 2002 are shown below:</t>
  </si>
</sst>
</file>

<file path=xl/styles.xml><?xml version="1.0" encoding="utf-8"?>
<styleSheet xmlns="http://schemas.openxmlformats.org/spreadsheetml/2006/main">
  <numFmts count="1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m/d/yyyy"/>
    <numFmt numFmtId="173" formatCode="_(* #,##0.000_);_(* \(#,##0.000\);_(* &quot;-&quot;??_);_(@_)"/>
  </numFmts>
  <fonts count="11">
    <font>
      <sz val="12"/>
      <name val="Times New Roman"/>
      <family val="0"/>
    </font>
    <font>
      <u val="single"/>
      <sz val="12"/>
      <name val="Times New Roman"/>
      <family val="1"/>
    </font>
    <font>
      <b/>
      <sz val="12"/>
      <name val="Times New Roman"/>
      <family val="1"/>
    </font>
    <font>
      <b/>
      <u val="single"/>
      <sz val="12"/>
      <name val="Times New Roman"/>
      <family val="1"/>
    </font>
    <font>
      <b/>
      <sz val="14"/>
      <name val="Times New Roman"/>
      <family val="1"/>
    </font>
    <font>
      <sz val="16"/>
      <name val="Times New Roman"/>
      <family val="1"/>
    </font>
    <font>
      <sz val="10"/>
      <name val="Times New Roman"/>
      <family val="1"/>
    </font>
    <font>
      <sz val="14"/>
      <name val="Times New Roman"/>
      <family val="1"/>
    </font>
    <font>
      <b/>
      <sz val="10"/>
      <name val="Times New Roman"/>
      <family val="1"/>
    </font>
    <font>
      <b/>
      <i/>
      <sz val="12"/>
      <name val="Times New Roman"/>
      <family val="1"/>
    </font>
    <font>
      <b/>
      <u val="single"/>
      <sz val="16"/>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71" fontId="0" fillId="0" borderId="0" xfId="15" applyNumberFormat="1" applyAlignment="1">
      <alignment/>
    </xf>
    <xf numFmtId="171" fontId="0" fillId="0" borderId="1" xfId="15" applyNumberFormat="1" applyBorder="1" applyAlignment="1">
      <alignment/>
    </xf>
    <xf numFmtId="0" fontId="0" fillId="0" borderId="0" xfId="0" applyBorder="1" applyAlignment="1">
      <alignment/>
    </xf>
    <xf numFmtId="0" fontId="2" fillId="0" borderId="0" xfId="0" applyFont="1" applyBorder="1" applyAlignment="1">
      <alignment/>
    </xf>
    <xf numFmtId="171" fontId="0" fillId="0" borderId="0" xfId="15" applyNumberFormat="1" applyBorder="1" applyAlignment="1">
      <alignment/>
    </xf>
    <xf numFmtId="0" fontId="0" fillId="0" borderId="0" xfId="0" applyBorder="1" applyAlignment="1" quotePrefix="1">
      <alignment horizontal="center"/>
    </xf>
    <xf numFmtId="171" fontId="0" fillId="0" borderId="0" xfId="15" applyNumberFormat="1" applyFont="1" applyBorder="1" applyAlignment="1">
      <alignment/>
    </xf>
    <xf numFmtId="0" fontId="0" fillId="0" borderId="0" xfId="0" applyFill="1" applyBorder="1" applyAlignment="1">
      <alignment/>
    </xf>
    <xf numFmtId="0" fontId="2" fillId="0" borderId="0" xfId="0" applyFont="1" applyFill="1" applyBorder="1" applyAlignment="1">
      <alignment/>
    </xf>
    <xf numFmtId="171" fontId="0" fillId="0" borderId="2" xfId="15" applyNumberFormat="1" applyBorder="1" applyAlignment="1">
      <alignment/>
    </xf>
    <xf numFmtId="171" fontId="0" fillId="0" borderId="0" xfId="15" applyNumberFormat="1" applyFont="1" applyBorder="1" applyAlignment="1">
      <alignment horizontal="center"/>
    </xf>
    <xf numFmtId="43" fontId="0" fillId="0" borderId="0" xfId="15" applyBorder="1" applyAlignment="1">
      <alignment/>
    </xf>
    <xf numFmtId="43" fontId="0" fillId="0" borderId="2" xfId="15" applyBorder="1" applyAlignment="1">
      <alignment/>
    </xf>
    <xf numFmtId="0" fontId="2" fillId="0" borderId="0" xfId="0" applyFont="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quotePrefix="1">
      <alignment/>
    </xf>
    <xf numFmtId="0" fontId="0" fillId="0" borderId="0" xfId="0" applyFont="1" applyBorder="1" applyAlignment="1">
      <alignment/>
    </xf>
    <xf numFmtId="171" fontId="0" fillId="0" borderId="0" xfId="15" applyNumberFormat="1" applyFont="1" applyAlignment="1">
      <alignment/>
    </xf>
    <xf numFmtId="171" fontId="0" fillId="0" borderId="1" xfId="15" applyNumberFormat="1" applyFont="1" applyBorder="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3" fillId="0" borderId="0" xfId="0" applyFont="1" applyAlignment="1">
      <alignment horizontal="center"/>
    </xf>
    <xf numFmtId="171" fontId="0" fillId="0" borderId="3" xfId="15" applyNumberFormat="1" applyBorder="1" applyAlignment="1">
      <alignment/>
    </xf>
    <xf numFmtId="0" fontId="0" fillId="0" borderId="0" xfId="0" applyAlignment="1">
      <alignment horizontal="justify"/>
    </xf>
    <xf numFmtId="0" fontId="1" fillId="0" borderId="0" xfId="0" applyFont="1" applyAlignment="1" quotePrefix="1">
      <alignment horizontal="center"/>
    </xf>
    <xf numFmtId="0" fontId="1" fillId="0" borderId="0" xfId="0" applyFont="1" applyAlignment="1">
      <alignment horizontal="center"/>
    </xf>
    <xf numFmtId="0" fontId="0" fillId="0" borderId="0" xfId="0" applyFont="1" applyAlignment="1">
      <alignment horizontal="right"/>
    </xf>
    <xf numFmtId="171" fontId="0" fillId="0" borderId="3" xfId="15" applyNumberFormat="1" applyFont="1" applyBorder="1" applyAlignment="1">
      <alignment/>
    </xf>
    <xf numFmtId="171" fontId="0" fillId="0" borderId="2" xfId="15" applyNumberFormat="1" applyFont="1" applyBorder="1" applyAlignment="1">
      <alignment/>
    </xf>
    <xf numFmtId="0" fontId="0" fillId="0" borderId="0" xfId="0" applyFont="1" applyAlignment="1">
      <alignment/>
    </xf>
    <xf numFmtId="171" fontId="0" fillId="0" borderId="4" xfId="15" applyNumberFormat="1" applyFont="1" applyBorder="1" applyAlignment="1">
      <alignment/>
    </xf>
    <xf numFmtId="0" fontId="0" fillId="0" borderId="0" xfId="0" applyAlignment="1">
      <alignment/>
    </xf>
    <xf numFmtId="43" fontId="0" fillId="0" borderId="2" xfId="15" applyFont="1" applyBorder="1" applyAlignment="1">
      <alignment/>
    </xf>
    <xf numFmtId="0" fontId="0" fillId="0" borderId="0" xfId="0" applyFont="1" applyAlignment="1" quotePrefix="1">
      <alignment/>
    </xf>
    <xf numFmtId="0" fontId="3" fillId="0" borderId="0" xfId="0" applyFont="1" applyAlignment="1">
      <alignment/>
    </xf>
    <xf numFmtId="43" fontId="0" fillId="0" borderId="0" xfId="15" applyFont="1" applyAlignment="1">
      <alignment/>
    </xf>
    <xf numFmtId="171" fontId="0" fillId="0" borderId="5" xfId="15" applyNumberFormat="1" applyFont="1" applyBorder="1" applyAlignment="1">
      <alignment/>
    </xf>
    <xf numFmtId="171" fontId="0" fillId="0" borderId="2" xfId="0" applyNumberFormat="1" applyFont="1" applyBorder="1" applyAlignment="1">
      <alignment/>
    </xf>
    <xf numFmtId="0" fontId="0" fillId="0" borderId="0" xfId="0" applyAlignment="1" quotePrefix="1">
      <alignment/>
    </xf>
    <xf numFmtId="171" fontId="0" fillId="0" borderId="0" xfId="15" applyNumberFormat="1" applyFont="1" applyAlignment="1">
      <alignment/>
    </xf>
    <xf numFmtId="171" fontId="0" fillId="0" borderId="5" xfId="15" applyNumberFormat="1" applyFont="1" applyBorder="1" applyAlignment="1">
      <alignment/>
    </xf>
    <xf numFmtId="171" fontId="0" fillId="0" borderId="2" xfId="15" applyNumberFormat="1" applyFont="1" applyBorder="1" applyAlignment="1">
      <alignment/>
    </xf>
    <xf numFmtId="0" fontId="0" fillId="0" borderId="0" xfId="0" applyFont="1" applyBorder="1" applyAlignment="1">
      <alignment horizontal="center"/>
    </xf>
    <xf numFmtId="0" fontId="0" fillId="0" borderId="3" xfId="0" applyFont="1" applyBorder="1" applyAlignment="1">
      <alignment/>
    </xf>
    <xf numFmtId="171" fontId="0" fillId="0" borderId="0" xfId="15" applyNumberFormat="1" applyFont="1" applyAlignment="1">
      <alignment horizontal="center"/>
    </xf>
    <xf numFmtId="0" fontId="3" fillId="0" borderId="0" xfId="0" applyFont="1" applyAlignment="1">
      <alignment horizontal="centerContinuous"/>
    </xf>
    <xf numFmtId="0" fontId="0" fillId="0" borderId="0" xfId="0" applyFont="1" applyAlignment="1">
      <alignment horizontal="centerContinuous"/>
    </xf>
    <xf numFmtId="0" fontId="0" fillId="0" borderId="0" xfId="0" applyAlignment="1">
      <alignment horizontal="centerContinuous"/>
    </xf>
    <xf numFmtId="171" fontId="3" fillId="0" borderId="0" xfId="15" applyNumberFormat="1" applyFont="1" applyAlignment="1">
      <alignment horizontal="center"/>
    </xf>
    <xf numFmtId="0" fontId="3" fillId="0" borderId="0" xfId="0" applyFont="1" applyAlignment="1" quotePrefix="1">
      <alignment horizontal="centerContinuous"/>
    </xf>
    <xf numFmtId="171" fontId="2" fillId="0" borderId="0" xfId="15" applyNumberFormat="1" applyFont="1" applyAlignment="1">
      <alignment horizontal="center"/>
    </xf>
    <xf numFmtId="171" fontId="2" fillId="0" borderId="0" xfId="15" applyNumberFormat="1" applyFont="1" applyAlignment="1">
      <alignment horizontal="centerContinuous"/>
    </xf>
    <xf numFmtId="171" fontId="2" fillId="0" borderId="0" xfId="15" applyNumberFormat="1" applyFont="1" applyAlignment="1">
      <alignment/>
    </xf>
    <xf numFmtId="171" fontId="0" fillId="0" borderId="0" xfId="15" applyNumberFormat="1" applyFont="1" applyAlignment="1">
      <alignment horizontal="centerContinuous"/>
    </xf>
    <xf numFmtId="171" fontId="0" fillId="0" borderId="0" xfId="15" applyNumberFormat="1" applyFont="1" applyBorder="1" applyAlignment="1">
      <alignment/>
    </xf>
    <xf numFmtId="171" fontId="0" fillId="0" borderId="0" xfId="15" applyNumberFormat="1" applyFont="1" applyAlignment="1">
      <alignment horizontal="left"/>
    </xf>
    <xf numFmtId="171" fontId="2" fillId="0" borderId="0" xfId="15" applyNumberFormat="1" applyFont="1" applyAlignment="1" quotePrefix="1">
      <alignment horizontal="left"/>
    </xf>
    <xf numFmtId="171" fontId="0" fillId="0" borderId="1" xfId="15" applyNumberFormat="1" applyFont="1" applyBorder="1" applyAlignment="1">
      <alignment horizontal="right"/>
    </xf>
    <xf numFmtId="171" fontId="0" fillId="0" borderId="0" xfId="15" applyNumberFormat="1" applyFont="1" applyBorder="1" applyAlignment="1">
      <alignment horizontal="right"/>
    </xf>
    <xf numFmtId="171" fontId="0" fillId="0" borderId="0" xfId="15" applyNumberFormat="1" applyFont="1" applyAlignment="1" quotePrefix="1">
      <alignment horizontal="left"/>
    </xf>
    <xf numFmtId="171" fontId="2" fillId="0" borderId="0" xfId="15" applyNumberFormat="1" applyFont="1" applyAlignment="1">
      <alignment/>
    </xf>
    <xf numFmtId="171" fontId="0" fillId="0" borderId="0" xfId="0" applyNumberFormat="1" applyFont="1" applyAlignment="1">
      <alignment/>
    </xf>
    <xf numFmtId="171" fontId="0" fillId="0" borderId="3" xfId="15" applyNumberFormat="1" applyFont="1" applyBorder="1" applyAlignment="1">
      <alignment horizontal="centerContinuous"/>
    </xf>
    <xf numFmtId="171" fontId="0" fillId="0" borderId="3" xfId="15" applyNumberFormat="1" applyFont="1" applyBorder="1" applyAlignment="1">
      <alignment horizontal="right"/>
    </xf>
    <xf numFmtId="43" fontId="0" fillId="0" borderId="2" xfId="15" applyFont="1" applyBorder="1" applyAlignment="1" quotePrefix="1">
      <alignment horizontal="center"/>
    </xf>
    <xf numFmtId="171" fontId="0" fillId="0" borderId="0" xfId="0" applyNumberFormat="1" applyAlignment="1">
      <alignment/>
    </xf>
    <xf numFmtId="0" fontId="0" fillId="0" borderId="0" xfId="0" applyFont="1" applyFill="1" applyBorder="1" applyAlignment="1">
      <alignment/>
    </xf>
    <xf numFmtId="171" fontId="2" fillId="0" borderId="0" xfId="15" applyNumberFormat="1" applyFont="1" applyBorder="1" applyAlignment="1">
      <alignment horizontal="center"/>
    </xf>
    <xf numFmtId="171" fontId="2" fillId="0" borderId="0" xfId="15" applyNumberFormat="1" applyFont="1" applyBorder="1" applyAlignment="1">
      <alignment/>
    </xf>
    <xf numFmtId="171" fontId="3" fillId="0" borderId="0" xfId="15" applyNumberFormat="1" applyFont="1" applyBorder="1" applyAlignment="1">
      <alignment horizontal="center"/>
    </xf>
    <xf numFmtId="171" fontId="1" fillId="0" borderId="0" xfId="15" applyNumberFormat="1" applyFont="1" applyBorder="1" applyAlignment="1">
      <alignment/>
    </xf>
    <xf numFmtId="171" fontId="3" fillId="0" borderId="0" xfId="15" applyNumberFormat="1" applyFont="1" applyFill="1" applyBorder="1" applyAlignment="1">
      <alignment horizontal="center"/>
    </xf>
    <xf numFmtId="171" fontId="0" fillId="0" borderId="6" xfId="15" applyNumberFormat="1" applyBorder="1" applyAlignment="1">
      <alignment/>
    </xf>
    <xf numFmtId="171" fontId="0" fillId="0" borderId="7" xfId="15" applyNumberFormat="1" applyBorder="1" applyAlignment="1">
      <alignment/>
    </xf>
    <xf numFmtId="171" fontId="0" fillId="0" borderId="8" xfId="15" applyNumberFormat="1" applyBorder="1" applyAlignment="1">
      <alignment/>
    </xf>
    <xf numFmtId="0" fontId="0" fillId="0" borderId="0" xfId="0" applyFont="1" applyAlignment="1">
      <alignment vertical="justify"/>
    </xf>
    <xf numFmtId="171" fontId="0" fillId="0" borderId="0" xfId="15" applyNumberFormat="1" applyFont="1" applyBorder="1" applyAlignment="1">
      <alignment horizontal="center"/>
    </xf>
    <xf numFmtId="171" fontId="0" fillId="0" borderId="0" xfId="15" applyNumberFormat="1" applyAlignment="1">
      <alignment/>
    </xf>
    <xf numFmtId="0" fontId="0" fillId="0" borderId="0" xfId="0" applyFont="1" applyAlignment="1">
      <alignment horizontal="justify" vertical="top"/>
    </xf>
    <xf numFmtId="171" fontId="0" fillId="0" borderId="2" xfId="15" applyNumberFormat="1" applyBorder="1" applyAlignment="1">
      <alignment/>
    </xf>
    <xf numFmtId="0" fontId="0" fillId="0" borderId="0" xfId="0" applyFont="1" applyAlignment="1">
      <alignment horizontal="justify"/>
    </xf>
    <xf numFmtId="41" fontId="0" fillId="0" borderId="0" xfId="0" applyNumberFormat="1" applyFont="1" applyAlignment="1">
      <alignment/>
    </xf>
    <xf numFmtId="0" fontId="2" fillId="0" borderId="0" xfId="0" applyFont="1" applyAlignment="1">
      <alignment/>
    </xf>
    <xf numFmtId="15" fontId="3" fillId="0" borderId="0" xfId="0" applyNumberFormat="1" applyFont="1" applyAlignment="1" quotePrefix="1">
      <alignment horizontal="centerContinuous"/>
    </xf>
    <xf numFmtId="171" fontId="0" fillId="0" borderId="8" xfId="15" applyNumberFormat="1" applyFont="1" applyBorder="1" applyAlignment="1">
      <alignment/>
    </xf>
    <xf numFmtId="43" fontId="0" fillId="0" borderId="0" xfId="15" applyFont="1" applyBorder="1" applyAlignment="1">
      <alignment/>
    </xf>
    <xf numFmtId="43" fontId="0" fillId="0" borderId="1" xfId="15" applyFont="1" applyBorder="1" applyAlignment="1">
      <alignment/>
    </xf>
    <xf numFmtId="0" fontId="0" fillId="0" borderId="0" xfId="0" applyFont="1" applyAlignment="1">
      <alignment horizontal="center" vertical="center"/>
    </xf>
    <xf numFmtId="0" fontId="0" fillId="0" borderId="0" xfId="0" applyFont="1" applyAlignment="1">
      <alignment horizontal="left"/>
    </xf>
    <xf numFmtId="171" fontId="0" fillId="0" borderId="0" xfId="15" applyNumberFormat="1" applyFont="1" applyBorder="1" applyAlignment="1" quotePrefix="1">
      <alignment horizontal="right"/>
    </xf>
    <xf numFmtId="0" fontId="2" fillId="0" borderId="0" xfId="0" applyFont="1" applyAlignment="1">
      <alignment/>
    </xf>
    <xf numFmtId="171" fontId="0" fillId="0" borderId="0" xfId="15" applyNumberFormat="1" applyFont="1" applyFill="1" applyBorder="1" applyAlignment="1">
      <alignment/>
    </xf>
    <xf numFmtId="171" fontId="0" fillId="0" borderId="0" xfId="15" applyNumberFormat="1" applyBorder="1" applyAlignment="1">
      <alignment/>
    </xf>
    <xf numFmtId="171" fontId="0" fillId="0" borderId="1" xfId="15" applyNumberFormat="1" applyFont="1" applyBorder="1" applyAlignment="1">
      <alignment/>
    </xf>
    <xf numFmtId="171" fontId="0" fillId="0" borderId="4" xfId="15" applyNumberFormat="1" applyFont="1" applyBorder="1" applyAlignment="1">
      <alignment/>
    </xf>
    <xf numFmtId="171" fontId="0" fillId="0" borderId="0" xfId="15" applyNumberFormat="1" applyFont="1" applyBorder="1" applyAlignment="1">
      <alignment/>
    </xf>
    <xf numFmtId="171" fontId="0" fillId="0" borderId="0" xfId="0" applyNumberFormat="1" applyBorder="1" applyAlignment="1">
      <alignment/>
    </xf>
    <xf numFmtId="0" fontId="2" fillId="0" borderId="0" xfId="0" applyFont="1" applyAlignment="1">
      <alignment horizontal="justify"/>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10"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4" fillId="0" borderId="0" xfId="0" applyFont="1" applyAlignment="1">
      <alignment horizontal="center"/>
    </xf>
    <xf numFmtId="171" fontId="0" fillId="0" borderId="1" xfId="15" applyNumberFormat="1" applyFont="1" applyBorder="1" applyAlignment="1">
      <alignment horizontal="center"/>
    </xf>
    <xf numFmtId="171" fontId="0" fillId="0" borderId="9" xfId="15" applyNumberFormat="1" applyFont="1" applyBorder="1" applyAlignment="1">
      <alignment horizontal="center"/>
    </xf>
    <xf numFmtId="171" fontId="0" fillId="0" borderId="10" xfId="15" applyNumberFormat="1" applyFont="1" applyBorder="1" applyAlignment="1">
      <alignment horizontal="center"/>
    </xf>
    <xf numFmtId="0" fontId="0" fillId="0" borderId="0" xfId="0" applyAlignment="1">
      <alignment horizontal="justify"/>
    </xf>
    <xf numFmtId="0" fontId="3" fillId="0" borderId="0" xfId="0" applyFont="1" applyAlignment="1" quotePrefix="1">
      <alignment horizontal="center"/>
    </xf>
    <xf numFmtId="0" fontId="2" fillId="0" borderId="0" xfId="0" applyFont="1" applyAlignment="1" quotePrefix="1">
      <alignment horizontal="center"/>
    </xf>
    <xf numFmtId="16" fontId="2" fillId="0" borderId="0" xfId="0" applyNumberFormat="1" applyFont="1" applyAlignment="1" quotePrefix="1">
      <alignment horizontal="center"/>
    </xf>
    <xf numFmtId="0" fontId="2" fillId="0" borderId="0" xfId="0" applyFont="1" applyBorder="1" applyAlignment="1">
      <alignment horizontal="center"/>
    </xf>
    <xf numFmtId="0" fontId="1" fillId="0" borderId="0" xfId="0" applyFont="1" applyBorder="1" applyAlignment="1">
      <alignment horizontal="center"/>
    </xf>
    <xf numFmtId="171" fontId="0" fillId="0" borderId="0" xfId="15" applyNumberFormat="1" applyFont="1" applyBorder="1" applyAlignment="1">
      <alignment horizontal="center"/>
    </xf>
    <xf numFmtId="171" fontId="0" fillId="0" borderId="5" xfId="15" applyNumberFormat="1"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1" fillId="0" borderId="0" xfId="0" applyFont="1" applyAlignment="1">
      <alignment horizontal="center"/>
    </xf>
    <xf numFmtId="0" fontId="0" fillId="0" borderId="0" xfId="0" applyFont="1" applyAlignment="1">
      <alignment horizontal="justify"/>
    </xf>
    <xf numFmtId="0" fontId="0" fillId="0" borderId="0" xfId="0" applyFont="1" applyAlignment="1">
      <alignment horizontal="justify" vertical="top"/>
    </xf>
    <xf numFmtId="0" fontId="0" fillId="0" borderId="0" xfId="0" applyFont="1" applyAlignment="1">
      <alignment horizontal="center"/>
    </xf>
    <xf numFmtId="16" fontId="0" fillId="0" borderId="0" xfId="0" applyNumberFormat="1" applyFont="1" applyAlignment="1" quotePrefix="1">
      <alignment horizontal="center"/>
    </xf>
    <xf numFmtId="0" fontId="0" fillId="0" borderId="9" xfId="0" applyFont="1" applyBorder="1" applyAlignment="1">
      <alignment horizontal="center"/>
    </xf>
    <xf numFmtId="0" fontId="0" fillId="0" borderId="5" xfId="0" applyFont="1" applyBorder="1" applyAlignment="1">
      <alignment horizontal="center"/>
    </xf>
    <xf numFmtId="0" fontId="0" fillId="0" borderId="10" xfId="0" applyFont="1" applyBorder="1" applyAlignment="1">
      <alignment horizontal="center"/>
    </xf>
    <xf numFmtId="0" fontId="0" fillId="0" borderId="1" xfId="0" applyFont="1" applyBorder="1" applyAlignment="1">
      <alignment horizontal="center"/>
    </xf>
    <xf numFmtId="0" fontId="0" fillId="0" borderId="0" xfId="0" applyFont="1" applyAlignment="1">
      <alignment horizontal="justify" vertical="center"/>
    </xf>
    <xf numFmtId="0" fontId="0" fillId="0" borderId="0" xfId="0" applyAlignment="1">
      <alignment horizontal="justify"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b3rdQt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 W.P."/>
      <sheetName val="CBS(s) (2)"/>
      <sheetName val="BS'000"/>
      <sheetName val="CPL(s) (2)"/>
      <sheetName val="CCF(WP)"/>
      <sheetName val="CCF(s)"/>
      <sheetName val="Cover"/>
      <sheetName val="CPL(s)"/>
      <sheetName val="CBS(s)"/>
      <sheetName val="Notes"/>
      <sheetName val="M I"/>
      <sheetName val="Prior"/>
      <sheetName val="Sheet1"/>
      <sheetName val="Group j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1:I22"/>
  <sheetViews>
    <sheetView tabSelected="1" workbookViewId="0" topLeftCell="A5">
      <selection activeCell="A22" sqref="A22:I22"/>
    </sheetView>
  </sheetViews>
  <sheetFormatPr defaultColWidth="9.00390625" defaultRowHeight="15.75"/>
  <sheetData>
    <row r="11" spans="1:9" s="25" customFormat="1" ht="20.25">
      <c r="A11" s="108" t="s">
        <v>185</v>
      </c>
      <c r="B11" s="108"/>
      <c r="C11" s="108"/>
      <c r="D11" s="108"/>
      <c r="E11" s="108"/>
      <c r="F11" s="108"/>
      <c r="G11" s="108"/>
      <c r="H11" s="108"/>
      <c r="I11" s="108"/>
    </row>
    <row r="12" spans="1:9" s="26" customFormat="1" ht="12.75">
      <c r="A12" s="109" t="s">
        <v>81</v>
      </c>
      <c r="B12" s="109"/>
      <c r="C12" s="109"/>
      <c r="D12" s="109"/>
      <c r="E12" s="109"/>
      <c r="F12" s="109"/>
      <c r="G12" s="109"/>
      <c r="H12" s="109"/>
      <c r="I12" s="109"/>
    </row>
    <row r="13" spans="1:9" s="26" customFormat="1" ht="12.75">
      <c r="A13" s="109" t="s">
        <v>316</v>
      </c>
      <c r="B13" s="109"/>
      <c r="C13" s="109"/>
      <c r="D13" s="109"/>
      <c r="E13" s="109"/>
      <c r="F13" s="109"/>
      <c r="G13" s="109"/>
      <c r="H13" s="109"/>
      <c r="I13" s="109"/>
    </row>
    <row r="17" spans="1:9" s="27" customFormat="1" ht="18.75">
      <c r="A17" s="111" t="s">
        <v>284</v>
      </c>
      <c r="B17" s="111"/>
      <c r="C17" s="111"/>
      <c r="D17" s="111"/>
      <c r="E17" s="111"/>
      <c r="F17" s="111"/>
      <c r="G17" s="111"/>
      <c r="H17" s="111"/>
      <c r="I17" s="111"/>
    </row>
    <row r="18" spans="1:9" ht="15.75">
      <c r="A18" s="105" t="s">
        <v>82</v>
      </c>
      <c r="B18" s="105"/>
      <c r="C18" s="105"/>
      <c r="D18" s="105"/>
      <c r="E18" s="105"/>
      <c r="F18" s="105"/>
      <c r="G18" s="105"/>
      <c r="H18" s="105"/>
      <c r="I18" s="105"/>
    </row>
    <row r="19" spans="1:9" ht="15.75">
      <c r="A19" s="105" t="s">
        <v>83</v>
      </c>
      <c r="B19" s="105"/>
      <c r="C19" s="105"/>
      <c r="D19" s="105"/>
      <c r="E19" s="105"/>
      <c r="F19" s="105"/>
      <c r="G19" s="105"/>
      <c r="H19" s="105"/>
      <c r="I19" s="105"/>
    </row>
    <row r="20" spans="1:9" ht="15.75">
      <c r="A20" s="105" t="s">
        <v>285</v>
      </c>
      <c r="B20" s="105"/>
      <c r="C20" s="105"/>
      <c r="D20" s="105"/>
      <c r="E20" s="105"/>
      <c r="F20" s="105"/>
      <c r="G20" s="105"/>
      <c r="H20" s="105"/>
      <c r="I20" s="105"/>
    </row>
    <row r="21" ht="15.75">
      <c r="A21" s="2"/>
    </row>
    <row r="22" spans="1:9" ht="15.75">
      <c r="A22" s="110" t="s">
        <v>84</v>
      </c>
      <c r="B22" s="110"/>
      <c r="C22" s="110"/>
      <c r="D22" s="110"/>
      <c r="E22" s="110"/>
      <c r="F22" s="110"/>
      <c r="G22" s="110"/>
      <c r="H22" s="110"/>
      <c r="I22" s="110"/>
    </row>
  </sheetData>
  <mergeCells count="8">
    <mergeCell ref="A11:I11"/>
    <mergeCell ref="A12:I12"/>
    <mergeCell ref="A13:I13"/>
    <mergeCell ref="A22:I22"/>
    <mergeCell ref="A17:I17"/>
    <mergeCell ref="A18:I18"/>
    <mergeCell ref="A19:I19"/>
    <mergeCell ref="A20:I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9"/>
  <sheetViews>
    <sheetView workbookViewId="0" topLeftCell="A2">
      <selection activeCell="A18" sqref="A18"/>
    </sheetView>
  </sheetViews>
  <sheetFormatPr defaultColWidth="9.00390625" defaultRowHeight="15.75"/>
  <cols>
    <col min="2" max="2" width="2.50390625" style="0" customWidth="1"/>
    <col min="9" max="9" width="15.25390625" style="0" customWidth="1"/>
  </cols>
  <sheetData>
    <row r="1" spans="1:2" ht="15.75">
      <c r="A1" s="112" t="s">
        <v>216</v>
      </c>
      <c r="B1" s="112"/>
    </row>
    <row r="2" spans="1:2" ht="15.75">
      <c r="A2" s="113" t="s">
        <v>315</v>
      </c>
      <c r="B2" s="114"/>
    </row>
    <row r="5" spans="1:9" s="20" customFormat="1" ht="15.75">
      <c r="A5" s="107" t="str">
        <f>+Cover!A11</f>
        <v>MINTYE INDUSTRIES BHD.</v>
      </c>
      <c r="B5" s="107"/>
      <c r="C5" s="107"/>
      <c r="D5" s="107"/>
      <c r="E5" s="107"/>
      <c r="F5" s="107"/>
      <c r="G5" s="107"/>
      <c r="H5" s="107"/>
      <c r="I5" s="107"/>
    </row>
    <row r="6" spans="1:9" ht="15.75">
      <c r="A6" s="106" t="s">
        <v>85</v>
      </c>
      <c r="B6" s="106"/>
      <c r="C6" s="106"/>
      <c r="D6" s="106"/>
      <c r="E6" s="106"/>
      <c r="F6" s="106"/>
      <c r="G6" s="106"/>
      <c r="H6" s="106"/>
      <c r="I6" s="106"/>
    </row>
    <row r="8" spans="1:9" ht="15.75">
      <c r="A8" s="105" t="s">
        <v>286</v>
      </c>
      <c r="B8" s="105"/>
      <c r="C8" s="105"/>
      <c r="D8" s="105"/>
      <c r="E8" s="105"/>
      <c r="F8" s="105"/>
      <c r="G8" s="105"/>
      <c r="H8" s="105"/>
      <c r="I8" s="105"/>
    </row>
    <row r="11" spans="1:9" ht="15.75">
      <c r="A11" s="115" t="s">
        <v>287</v>
      </c>
      <c r="B11" s="115"/>
      <c r="C11" s="115"/>
      <c r="D11" s="115"/>
      <c r="E11" s="115"/>
      <c r="F11" s="115"/>
      <c r="G11" s="115"/>
      <c r="H11" s="115"/>
      <c r="I11" s="115"/>
    </row>
    <row r="12" spans="1:9" ht="15.75">
      <c r="A12" s="115"/>
      <c r="B12" s="115"/>
      <c r="C12" s="115"/>
      <c r="D12" s="115"/>
      <c r="E12" s="115"/>
      <c r="F12" s="115"/>
      <c r="G12" s="115"/>
      <c r="H12" s="115"/>
      <c r="I12" s="115"/>
    </row>
    <row r="14" spans="1:9" ht="15.75">
      <c r="A14" s="115" t="s">
        <v>349</v>
      </c>
      <c r="B14" s="115"/>
      <c r="C14" s="115"/>
      <c r="D14" s="115"/>
      <c r="E14" s="115"/>
      <c r="F14" s="115"/>
      <c r="G14" s="115"/>
      <c r="H14" s="115"/>
      <c r="I14" s="115"/>
    </row>
    <row r="15" spans="1:9" ht="15.75">
      <c r="A15" s="115"/>
      <c r="B15" s="115"/>
      <c r="C15" s="115"/>
      <c r="D15" s="115"/>
      <c r="E15" s="115"/>
      <c r="F15" s="115"/>
      <c r="G15" s="115"/>
      <c r="H15" s="115"/>
      <c r="I15" s="115"/>
    </row>
    <row r="16" spans="1:9" ht="15.75">
      <c r="A16" s="115"/>
      <c r="B16" s="115"/>
      <c r="C16" s="115"/>
      <c r="D16" s="115"/>
      <c r="E16" s="115"/>
      <c r="F16" s="115"/>
      <c r="G16" s="115"/>
      <c r="H16" s="115"/>
      <c r="I16" s="115"/>
    </row>
    <row r="17" spans="1:9" ht="15.75">
      <c r="A17" s="115"/>
      <c r="B17" s="115"/>
      <c r="C17" s="115"/>
      <c r="D17" s="115"/>
      <c r="E17" s="115"/>
      <c r="F17" s="115"/>
      <c r="G17" s="115"/>
      <c r="H17" s="115"/>
      <c r="I17" s="115"/>
    </row>
    <row r="19" ht="15.75">
      <c r="A19" t="s">
        <v>238</v>
      </c>
    </row>
  </sheetData>
  <mergeCells count="7">
    <mergeCell ref="A1:B1"/>
    <mergeCell ref="A2:B2"/>
    <mergeCell ref="A14:I17"/>
    <mergeCell ref="A5:I5"/>
    <mergeCell ref="A6:I6"/>
    <mergeCell ref="A8:I8"/>
    <mergeCell ref="A11:I12"/>
  </mergeCells>
  <printOptions/>
  <pageMargins left="0.75" right="0.75" top="1" bottom="1" header="0.5" footer="0.5"/>
  <pageSetup horizontalDpi="600" verticalDpi="600" orientation="portrait" paperSize="9"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H101"/>
  <sheetViews>
    <sheetView workbookViewId="0" topLeftCell="A86">
      <selection activeCell="C95" sqref="C95"/>
    </sheetView>
  </sheetViews>
  <sheetFormatPr defaultColWidth="9.00390625" defaultRowHeight="15.75"/>
  <cols>
    <col min="1" max="1" width="2.25390625" style="23" customWidth="1"/>
    <col min="2" max="2" width="9.25390625" style="23" customWidth="1"/>
    <col min="3" max="3" width="22.375" style="23" customWidth="1"/>
    <col min="4" max="4" width="8.875" style="23" customWidth="1"/>
    <col min="5" max="5" width="7.375" style="51" customWidth="1"/>
    <col min="6" max="6" width="12.25390625" style="23" bestFit="1" customWidth="1"/>
    <col min="7" max="7" width="0.74609375" style="23" customWidth="1"/>
    <col min="8" max="8" width="11.125" style="23" bestFit="1" customWidth="1"/>
    <col min="9" max="16384" width="9.00390625" style="23" customWidth="1"/>
  </cols>
  <sheetData>
    <row r="1" spans="1:2" ht="15.75">
      <c r="A1" s="112" t="s">
        <v>216</v>
      </c>
      <c r="B1" s="112"/>
    </row>
    <row r="2" spans="1:2" ht="15.75">
      <c r="A2" s="113" t="s">
        <v>315</v>
      </c>
      <c r="B2" s="114"/>
    </row>
    <row r="5" spans="1:8" ht="15.75">
      <c r="A5" s="52" t="s">
        <v>185</v>
      </c>
      <c r="B5" s="53"/>
      <c r="C5" s="54"/>
      <c r="D5" s="54"/>
      <c r="E5" s="53"/>
      <c r="F5" s="53"/>
      <c r="G5" s="53"/>
      <c r="H5" s="53"/>
    </row>
    <row r="6" spans="1:8" ht="15.75">
      <c r="A6" s="53" t="s">
        <v>85</v>
      </c>
      <c r="B6" s="53"/>
      <c r="C6" s="54"/>
      <c r="D6" s="54"/>
      <c r="E6" s="53"/>
      <c r="F6" s="53"/>
      <c r="G6" s="53"/>
      <c r="H6" s="53"/>
    </row>
    <row r="7" spans="1:8" ht="15.75">
      <c r="A7" s="53"/>
      <c r="B7" s="53"/>
      <c r="C7" s="54"/>
      <c r="D7" s="54"/>
      <c r="E7" s="53"/>
      <c r="F7" s="53"/>
      <c r="G7" s="53"/>
      <c r="H7" s="53"/>
    </row>
    <row r="8" spans="1:8" s="46" customFormat="1" ht="15.75">
      <c r="A8" s="107" t="s">
        <v>102</v>
      </c>
      <c r="B8" s="116"/>
      <c r="C8" s="116"/>
      <c r="D8" s="116"/>
      <c r="E8" s="116"/>
      <c r="F8" s="116"/>
      <c r="G8" s="116"/>
      <c r="H8" s="116"/>
    </row>
    <row r="9" spans="1:8" ht="15.75">
      <c r="A9" s="20"/>
      <c r="B9" s="20"/>
      <c r="C9" s="20"/>
      <c r="D9" s="20"/>
      <c r="E9" s="19"/>
      <c r="F9" s="20"/>
      <c r="G9" s="20"/>
      <c r="H9" s="20"/>
    </row>
    <row r="10" spans="1:8" ht="15.75">
      <c r="A10" s="20"/>
      <c r="B10" s="20"/>
      <c r="C10" s="20"/>
      <c r="D10" s="20"/>
      <c r="E10" s="19"/>
      <c r="F10" s="4" t="s">
        <v>86</v>
      </c>
      <c r="G10" s="20"/>
      <c r="H10" s="4" t="s">
        <v>87</v>
      </c>
    </row>
    <row r="11" spans="1:8" ht="15.75">
      <c r="A11" s="20"/>
      <c r="B11" s="20"/>
      <c r="C11" s="20"/>
      <c r="D11" s="20"/>
      <c r="E11" s="19"/>
      <c r="F11" s="4" t="s">
        <v>188</v>
      </c>
      <c r="G11" s="20"/>
      <c r="H11" s="4" t="s">
        <v>188</v>
      </c>
    </row>
    <row r="12" spans="1:8" ht="15.75">
      <c r="A12" s="41"/>
      <c r="E12" s="55"/>
      <c r="F12" s="56" t="s">
        <v>283</v>
      </c>
      <c r="H12" s="56" t="s">
        <v>89</v>
      </c>
    </row>
    <row r="13" spans="5:8" ht="15.75">
      <c r="E13" s="57"/>
      <c r="F13" s="57" t="s">
        <v>63</v>
      </c>
      <c r="H13" s="57" t="s">
        <v>63</v>
      </c>
    </row>
    <row r="14" spans="5:8" ht="15.75">
      <c r="E14" s="57"/>
      <c r="F14" s="58"/>
      <c r="H14" s="58"/>
    </row>
    <row r="15" spans="2:8" ht="15.75">
      <c r="B15" s="59" t="s">
        <v>7</v>
      </c>
      <c r="F15" s="60"/>
      <c r="H15" s="51"/>
    </row>
    <row r="17" spans="1:5" ht="15.75">
      <c r="A17" s="59" t="s">
        <v>8</v>
      </c>
      <c r="E17" s="19"/>
    </row>
    <row r="18" spans="1:8" ht="15.75">
      <c r="A18" s="20"/>
      <c r="B18" s="23" t="s">
        <v>9</v>
      </c>
      <c r="E18" s="19"/>
      <c r="F18" s="61">
        <v>35115</v>
      </c>
      <c r="H18" s="61">
        <v>34656</v>
      </c>
    </row>
    <row r="19" spans="1:8" ht="15.75" customHeight="1">
      <c r="A19" s="20"/>
      <c r="B19" s="23" t="s">
        <v>10</v>
      </c>
      <c r="E19" s="19"/>
      <c r="F19" s="61">
        <v>222</v>
      </c>
      <c r="H19" s="61">
        <v>747</v>
      </c>
    </row>
    <row r="20" spans="2:8" ht="15.75" customHeight="1">
      <c r="B20" s="20" t="s">
        <v>227</v>
      </c>
      <c r="E20" s="19"/>
      <c r="F20" s="61">
        <v>240</v>
      </c>
      <c r="G20" s="61"/>
      <c r="H20" s="61">
        <v>814</v>
      </c>
    </row>
    <row r="21" spans="2:8" ht="15.75" customHeight="1">
      <c r="B21" s="23" t="s">
        <v>11</v>
      </c>
      <c r="E21" s="19"/>
      <c r="F21" s="61">
        <v>272</v>
      </c>
      <c r="G21" s="61"/>
      <c r="H21" s="61">
        <v>316</v>
      </c>
    </row>
    <row r="22" spans="2:8" ht="15.75" customHeight="1">
      <c r="B22" s="23" t="s">
        <v>319</v>
      </c>
      <c r="E22" s="19"/>
      <c r="F22" s="61">
        <v>978</v>
      </c>
      <c r="G22" s="61"/>
      <c r="H22" s="61">
        <v>882</v>
      </c>
    </row>
    <row r="23" spans="5:8" ht="15.75" customHeight="1">
      <c r="E23" s="19"/>
      <c r="F23" s="24"/>
      <c r="H23" s="24"/>
    </row>
    <row r="24" spans="5:8" ht="15.75" customHeight="1">
      <c r="E24" s="19"/>
      <c r="F24" s="43">
        <f>SUM(F18:F23)</f>
        <v>36827</v>
      </c>
      <c r="H24" s="43">
        <f>SUM(H18:H23)</f>
        <v>37415</v>
      </c>
    </row>
    <row r="25" spans="5:8" ht="15.75" customHeight="1">
      <c r="E25" s="19"/>
      <c r="F25" s="61"/>
      <c r="H25" s="61"/>
    </row>
    <row r="26" ht="15.75">
      <c r="A26" s="59" t="s">
        <v>12</v>
      </c>
    </row>
    <row r="27" spans="1:8" ht="15.75">
      <c r="A27" s="20"/>
      <c r="B27" s="23" t="s">
        <v>13</v>
      </c>
      <c r="E27" s="19"/>
      <c r="F27" s="61">
        <v>19574</v>
      </c>
      <c r="H27" s="61">
        <v>17306</v>
      </c>
    </row>
    <row r="28" spans="1:8" ht="15.75">
      <c r="A28" s="20"/>
      <c r="B28" s="23" t="s">
        <v>195</v>
      </c>
      <c r="E28" s="19"/>
      <c r="F28" s="61">
        <v>13146</v>
      </c>
      <c r="H28" s="61">
        <v>12698</v>
      </c>
    </row>
    <row r="29" spans="1:8" ht="15.75">
      <c r="A29" s="20"/>
      <c r="B29" s="23" t="s">
        <v>196</v>
      </c>
      <c r="E29" s="19"/>
      <c r="F29" s="61">
        <f>1290-1</f>
        <v>1289</v>
      </c>
      <c r="H29" s="61">
        <v>1590</v>
      </c>
    </row>
    <row r="30" spans="1:8" ht="15.75">
      <c r="A30" s="20"/>
      <c r="B30" s="23" t="s">
        <v>14</v>
      </c>
      <c r="E30" s="19"/>
      <c r="F30" s="61">
        <v>2817</v>
      </c>
      <c r="H30" s="61">
        <v>1166</v>
      </c>
    </row>
    <row r="31" spans="1:8" ht="15.75">
      <c r="A31" s="20"/>
      <c r="B31" s="62" t="s">
        <v>15</v>
      </c>
      <c r="E31" s="19"/>
      <c r="F31" s="61">
        <v>17896</v>
      </c>
      <c r="H31" s="61">
        <v>18419</v>
      </c>
    </row>
    <row r="32" spans="1:8" ht="15.75" customHeight="1">
      <c r="A32" s="20"/>
      <c r="B32" s="23" t="s">
        <v>228</v>
      </c>
      <c r="E32" s="19"/>
      <c r="F32" s="61">
        <v>1209</v>
      </c>
      <c r="H32" s="61">
        <v>1544</v>
      </c>
    </row>
    <row r="33" spans="1:5" ht="15.75" customHeight="1">
      <c r="A33" s="20"/>
      <c r="E33" s="19"/>
    </row>
    <row r="34" spans="5:8" ht="15.75" customHeight="1">
      <c r="E34" s="19"/>
      <c r="F34" s="43">
        <f>SUM(F27:F32)</f>
        <v>55931</v>
      </c>
      <c r="H34" s="43">
        <f>SUM(H27:H32)</f>
        <v>52723</v>
      </c>
    </row>
    <row r="35" spans="5:8" ht="15.75" customHeight="1">
      <c r="E35" s="19"/>
      <c r="F35" s="61"/>
      <c r="H35" s="61"/>
    </row>
    <row r="36" spans="1:8" ht="15.75" customHeight="1">
      <c r="A36" s="20"/>
      <c r="B36" s="23" t="s">
        <v>229</v>
      </c>
      <c r="E36" s="19"/>
      <c r="F36" s="61"/>
      <c r="H36" s="61"/>
    </row>
    <row r="37" spans="1:5" ht="15.75" customHeight="1">
      <c r="A37" s="59" t="s">
        <v>16</v>
      </c>
      <c r="C37" s="20"/>
      <c r="D37" s="20"/>
      <c r="E37" s="19"/>
    </row>
    <row r="38" spans="1:8" ht="15.75" customHeight="1">
      <c r="A38" s="20"/>
      <c r="B38" s="23" t="s">
        <v>17</v>
      </c>
      <c r="E38" s="19"/>
      <c r="F38" s="61">
        <v>1437</v>
      </c>
      <c r="H38" s="61">
        <v>1110</v>
      </c>
    </row>
    <row r="39" spans="1:8" ht="15.75" customHeight="1">
      <c r="A39" s="20"/>
      <c r="B39" s="62" t="s">
        <v>18</v>
      </c>
      <c r="D39" s="20"/>
      <c r="E39" s="19"/>
      <c r="F39" s="61">
        <v>908</v>
      </c>
      <c r="H39" s="61">
        <v>1036</v>
      </c>
    </row>
    <row r="40" spans="1:8" ht="15.75" customHeight="1">
      <c r="A40" s="20"/>
      <c r="B40" s="23" t="s">
        <v>19</v>
      </c>
      <c r="D40" s="20"/>
      <c r="E40" s="19"/>
      <c r="F40" s="61">
        <v>1142</v>
      </c>
      <c r="H40" s="61">
        <v>1902</v>
      </c>
    </row>
    <row r="41" spans="1:8" ht="15.75">
      <c r="A41" s="20"/>
      <c r="B41" s="23" t="s">
        <v>20</v>
      </c>
      <c r="E41" s="19"/>
      <c r="F41" s="23">
        <v>37</v>
      </c>
      <c r="H41" s="23">
        <v>0</v>
      </c>
    </row>
    <row r="42" spans="1:5" ht="15.75" customHeight="1">
      <c r="A42" s="20"/>
      <c r="B42" s="20"/>
      <c r="E42" s="19"/>
    </row>
    <row r="43" spans="1:8" ht="15.75" customHeight="1">
      <c r="A43" s="20"/>
      <c r="B43" s="20"/>
      <c r="E43" s="19"/>
      <c r="F43" s="43">
        <f>SUM(F38:F42)</f>
        <v>3524</v>
      </c>
      <c r="H43" s="43">
        <f>SUM(H38:H42)</f>
        <v>4048</v>
      </c>
    </row>
    <row r="44" spans="1:8" ht="15.75" customHeight="1">
      <c r="A44" s="20"/>
      <c r="B44" s="20"/>
      <c r="E44" s="19"/>
      <c r="F44" s="61"/>
      <c r="H44" s="61"/>
    </row>
    <row r="45" spans="1:8" ht="15.75" customHeight="1">
      <c r="A45" s="63" t="s">
        <v>21</v>
      </c>
      <c r="E45" s="19"/>
      <c r="F45" s="64">
        <f>F34-F43</f>
        <v>52407</v>
      </c>
      <c r="H45" s="64">
        <f>H34-H43</f>
        <v>48675</v>
      </c>
    </row>
    <row r="46" spans="1:8" ht="15.75" customHeight="1">
      <c r="A46" s="63"/>
      <c r="E46" s="19"/>
      <c r="F46" s="65"/>
      <c r="H46" s="65"/>
    </row>
    <row r="47" spans="1:8" ht="15.75" customHeight="1">
      <c r="A47" s="112" t="s">
        <v>216</v>
      </c>
      <c r="B47" s="112"/>
      <c r="E47" s="19"/>
      <c r="F47" s="65"/>
      <c r="H47" s="65"/>
    </row>
    <row r="48" spans="1:8" ht="15.75" customHeight="1">
      <c r="A48" s="113" t="s">
        <v>315</v>
      </c>
      <c r="B48" s="114"/>
      <c r="E48" s="19"/>
      <c r="F48" s="65"/>
      <c r="H48" s="65"/>
    </row>
    <row r="49" spans="1:8" ht="15.75" customHeight="1">
      <c r="A49" s="63"/>
      <c r="E49" s="19"/>
      <c r="F49" s="65"/>
      <c r="H49" s="65"/>
    </row>
    <row r="50" spans="1:8" ht="15.75" customHeight="1">
      <c r="A50" s="63"/>
      <c r="E50" s="19"/>
      <c r="F50" s="65"/>
      <c r="H50" s="65"/>
    </row>
    <row r="51" spans="1:8" ht="15.75" customHeight="1">
      <c r="A51" s="63"/>
      <c r="E51" s="19"/>
      <c r="F51" s="4" t="s">
        <v>86</v>
      </c>
      <c r="G51" s="20"/>
      <c r="H51" s="4" t="s">
        <v>87</v>
      </c>
    </row>
    <row r="52" spans="1:8" ht="15.75">
      <c r="A52" s="20"/>
      <c r="B52" s="20"/>
      <c r="C52" s="20"/>
      <c r="D52" s="20"/>
      <c r="E52" s="19"/>
      <c r="F52" s="4" t="s">
        <v>188</v>
      </c>
      <c r="G52" s="20"/>
      <c r="H52" s="4" t="s">
        <v>188</v>
      </c>
    </row>
    <row r="53" spans="1:8" ht="15.75">
      <c r="A53" s="41"/>
      <c r="E53" s="55"/>
      <c r="F53" s="56" t="s">
        <v>283</v>
      </c>
      <c r="H53" s="56" t="s">
        <v>89</v>
      </c>
    </row>
    <row r="54" spans="5:8" ht="15.75">
      <c r="E54" s="57"/>
      <c r="F54" s="57" t="s">
        <v>63</v>
      </c>
      <c r="H54" s="57" t="s">
        <v>63</v>
      </c>
    </row>
    <row r="55" spans="5:8" ht="15.75">
      <c r="E55" s="57"/>
      <c r="F55" s="57"/>
      <c r="H55" s="57"/>
    </row>
    <row r="56" spans="5:8" ht="15.75">
      <c r="E56" s="57"/>
      <c r="F56" s="57"/>
      <c r="H56" s="57"/>
    </row>
    <row r="57" spans="1:8" ht="15.75">
      <c r="A57" s="59"/>
      <c r="E57" s="19"/>
      <c r="F57" s="65"/>
      <c r="H57" s="65"/>
    </row>
    <row r="58" spans="1:8" ht="15.75">
      <c r="A58" s="59" t="s">
        <v>22</v>
      </c>
      <c r="E58" s="19"/>
      <c r="F58" s="23">
        <f>F24+F45</f>
        <v>89234</v>
      </c>
      <c r="H58" s="23">
        <f>H24+H45</f>
        <v>86090</v>
      </c>
    </row>
    <row r="59" ht="15.75">
      <c r="E59" s="19"/>
    </row>
    <row r="60" spans="1:5" ht="15.75">
      <c r="A60" s="63" t="s">
        <v>90</v>
      </c>
      <c r="E60" s="19"/>
    </row>
    <row r="61" spans="1:8" ht="15.75">
      <c r="A61" s="20"/>
      <c r="B61" s="66" t="s">
        <v>19</v>
      </c>
      <c r="E61" s="19"/>
      <c r="F61" s="24">
        <f>+'[1]CBS(s) (2)'!F57/1000</f>
        <v>0</v>
      </c>
      <c r="G61" s="61"/>
      <c r="H61" s="24">
        <v>-359</v>
      </c>
    </row>
    <row r="62" spans="1:8" ht="15.75">
      <c r="A62" s="20"/>
      <c r="B62" s="66"/>
      <c r="E62" s="19"/>
      <c r="F62" s="61"/>
      <c r="G62" s="61"/>
      <c r="H62" s="61"/>
    </row>
    <row r="63" spans="1:8" ht="15.75">
      <c r="A63" s="20"/>
      <c r="B63" s="66"/>
      <c r="E63" s="19"/>
      <c r="F63" s="61">
        <f>SUM(F58:F61)</f>
        <v>89234</v>
      </c>
      <c r="G63" s="61"/>
      <c r="H63" s="61">
        <f>SUM(H58:H61)</f>
        <v>85731</v>
      </c>
    </row>
    <row r="64" spans="1:8" ht="15.75">
      <c r="A64" s="20"/>
      <c r="B64" s="66"/>
      <c r="E64" s="19"/>
      <c r="F64" s="61"/>
      <c r="G64" s="61"/>
      <c r="H64" s="61"/>
    </row>
    <row r="65" spans="1:8" ht="15.75">
      <c r="A65" s="63" t="s">
        <v>184</v>
      </c>
      <c r="B65" s="66"/>
      <c r="E65" s="19"/>
      <c r="F65" s="61"/>
      <c r="G65" s="61"/>
      <c r="H65" s="61"/>
    </row>
    <row r="66" spans="1:8" ht="15.75">
      <c r="A66" s="20"/>
      <c r="B66" s="62" t="s">
        <v>320</v>
      </c>
      <c r="E66" s="19"/>
      <c r="F66" s="24">
        <f>-1784-398</f>
        <v>-2182</v>
      </c>
      <c r="H66" s="24">
        <f>-316-1498+171+19</f>
        <v>-1624</v>
      </c>
    </row>
    <row r="67" spans="5:8" ht="15.75">
      <c r="E67" s="19"/>
      <c r="F67" s="61"/>
      <c r="H67" s="61"/>
    </row>
    <row r="68" spans="1:8" ht="15.75">
      <c r="A68" s="67" t="s">
        <v>91</v>
      </c>
      <c r="E68" s="19"/>
      <c r="F68" s="61">
        <f>SUM(F63:F66)</f>
        <v>87052</v>
      </c>
      <c r="H68" s="61">
        <f>SUM(H63:H66)</f>
        <v>84107</v>
      </c>
    </row>
    <row r="69" spans="5:8" s="20" customFormat="1" ht="15.75">
      <c r="E69" s="19"/>
      <c r="F69" s="68"/>
      <c r="H69" s="68"/>
    </row>
    <row r="70" spans="1:8" ht="15.75">
      <c r="A70" s="63" t="s">
        <v>92</v>
      </c>
      <c r="E70" s="19"/>
      <c r="F70" s="24">
        <v>-1545</v>
      </c>
      <c r="H70" s="24">
        <v>-1427</v>
      </c>
    </row>
    <row r="71" spans="1:8" ht="15.75">
      <c r="A71" s="23" t="s">
        <v>230</v>
      </c>
      <c r="E71" s="19"/>
      <c r="F71" s="34"/>
      <c r="H71" s="34"/>
    </row>
    <row r="72" spans="1:8" ht="16.5" thickBot="1">
      <c r="A72" s="59" t="s">
        <v>93</v>
      </c>
      <c r="E72" s="19"/>
      <c r="F72" s="35">
        <f>SUM(F68:F71)</f>
        <v>85507</v>
      </c>
      <c r="H72" s="35">
        <f>SUM(H68:H71)</f>
        <v>82680</v>
      </c>
    </row>
    <row r="73" ht="16.5" thickTop="1">
      <c r="E73" s="19"/>
    </row>
    <row r="74" ht="15.75">
      <c r="E74" s="19"/>
    </row>
    <row r="75" ht="15.75">
      <c r="E75" s="19"/>
    </row>
    <row r="76" spans="2:8" ht="15.75">
      <c r="B76" s="59" t="s">
        <v>94</v>
      </c>
      <c r="E76" s="19"/>
      <c r="F76" s="61"/>
      <c r="H76" s="61"/>
    </row>
    <row r="77" spans="5:6" ht="15.75">
      <c r="E77" s="19"/>
      <c r="F77" s="60"/>
    </row>
    <row r="78" spans="1:6" ht="15.75">
      <c r="A78" s="59" t="s">
        <v>95</v>
      </c>
      <c r="E78" s="19"/>
      <c r="F78" s="60"/>
    </row>
    <row r="79" spans="1:8" ht="15.75">
      <c r="A79" s="20"/>
      <c r="B79" s="23" t="s">
        <v>96</v>
      </c>
      <c r="E79" s="19"/>
      <c r="F79" s="61">
        <v>60800</v>
      </c>
      <c r="H79" s="61">
        <v>38000</v>
      </c>
    </row>
    <row r="80" spans="2:8" ht="15.75">
      <c r="B80" s="23" t="s">
        <v>97</v>
      </c>
      <c r="E80" s="19"/>
      <c r="F80" s="61">
        <v>789</v>
      </c>
      <c r="H80" s="61">
        <f>2287-1498</f>
        <v>789</v>
      </c>
    </row>
    <row r="81" spans="1:8" ht="15.75">
      <c r="A81" s="59"/>
      <c r="B81" s="23" t="s">
        <v>98</v>
      </c>
      <c r="E81" s="19"/>
      <c r="F81" s="61">
        <f>24316-398</f>
        <v>23918</v>
      </c>
      <c r="H81" s="61">
        <v>43891</v>
      </c>
    </row>
    <row r="82" spans="1:8" ht="15.75">
      <c r="A82" s="61"/>
      <c r="E82" s="19"/>
      <c r="F82" s="69"/>
      <c r="H82" s="70"/>
    </row>
    <row r="83" spans="1:8" ht="16.5" thickBot="1">
      <c r="A83" s="59" t="s">
        <v>99</v>
      </c>
      <c r="E83" s="19"/>
      <c r="F83" s="35">
        <f>SUM(F79:F82)</f>
        <v>85507</v>
      </c>
      <c r="H83" s="35">
        <f>SUM(H79:H81)</f>
        <v>82680</v>
      </c>
    </row>
    <row r="84" ht="16.5" thickTop="1">
      <c r="E84" s="19"/>
    </row>
    <row r="85" spans="5:8" ht="15.75">
      <c r="E85" s="19"/>
      <c r="F85" s="57" t="s">
        <v>189</v>
      </c>
      <c r="H85" s="57" t="s">
        <v>189</v>
      </c>
    </row>
    <row r="86" spans="1:5" ht="15.75">
      <c r="A86" s="59" t="s">
        <v>100</v>
      </c>
      <c r="E86" s="19"/>
    </row>
    <row r="87" spans="1:8" ht="16.5" thickBot="1">
      <c r="A87" s="20"/>
      <c r="B87" s="23" t="s">
        <v>305</v>
      </c>
      <c r="F87" s="71">
        <f>(F83-F19)/F79</f>
        <v>1.4027138157894736</v>
      </c>
      <c r="H87" s="71">
        <f>(H83-H19)/H79</f>
        <v>2.1561315789473685</v>
      </c>
    </row>
    <row r="88" ht="16.5" thickTop="1"/>
    <row r="96" s="20" customFormat="1" ht="15.75">
      <c r="E96" s="19"/>
    </row>
    <row r="97" s="20" customFormat="1" ht="15.75">
      <c r="E97" s="19"/>
    </row>
    <row r="98" s="20" customFormat="1" ht="15.75">
      <c r="E98" s="19"/>
    </row>
    <row r="99" s="20" customFormat="1" ht="15.75">
      <c r="E99" s="19"/>
    </row>
    <row r="100" s="20" customFormat="1" ht="15.75">
      <c r="E100" s="19"/>
    </row>
    <row r="101" s="20" customFormat="1" ht="15.75">
      <c r="E101" s="19"/>
    </row>
  </sheetData>
  <mergeCells count="5">
    <mergeCell ref="A1:B1"/>
    <mergeCell ref="A47:B47"/>
    <mergeCell ref="A48:B48"/>
    <mergeCell ref="A8:H8"/>
    <mergeCell ref="A2:B2"/>
  </mergeCells>
  <printOptions/>
  <pageMargins left="0.75" right="0.75" top="1" bottom="1" header="0.5" footer="0.5"/>
  <pageSetup firstPageNumber="2" useFirstPageNumber="1" horizontalDpi="180" verticalDpi="180" orientation="portrait" paperSize="9" r:id="rId1"/>
  <headerFooter alignWithMargins="0">
    <oddFooter>&amp;C&amp;10Page &amp;P</oddFooter>
  </headerFooter>
</worksheet>
</file>

<file path=xl/worksheets/sheet4.xml><?xml version="1.0" encoding="utf-8"?>
<worksheet xmlns="http://schemas.openxmlformats.org/spreadsheetml/2006/main" xmlns:r="http://schemas.openxmlformats.org/officeDocument/2006/relationships">
  <dimension ref="A1:M54"/>
  <sheetViews>
    <sheetView workbookViewId="0" topLeftCell="A36">
      <selection activeCell="C54" sqref="C54"/>
    </sheetView>
  </sheetViews>
  <sheetFormatPr defaultColWidth="9.00390625" defaultRowHeight="15.75"/>
  <cols>
    <col min="1" max="1" width="3.00390625" style="0" customWidth="1"/>
    <col min="2" max="2" width="8.875" style="0" customWidth="1"/>
    <col min="3" max="3" width="10.375" style="0" customWidth="1"/>
    <col min="4" max="4" width="12.625" style="0" customWidth="1"/>
    <col min="5" max="5" width="8.375" style="0" customWidth="1"/>
    <col min="6" max="6" width="8.00390625" style="0" customWidth="1"/>
    <col min="7" max="7" width="1.75390625" style="0" customWidth="1"/>
    <col min="8" max="8" width="8.00390625" style="0" customWidth="1"/>
    <col min="9" max="9" width="2.00390625" style="0" customWidth="1"/>
    <col min="10" max="10" width="8.50390625" style="0" customWidth="1"/>
    <col min="11" max="11" width="1.25" style="0" customWidth="1"/>
    <col min="12" max="12" width="10.625" style="0" customWidth="1"/>
  </cols>
  <sheetData>
    <row r="1" spans="1:2" ht="15.75">
      <c r="A1" s="112" t="s">
        <v>216</v>
      </c>
      <c r="B1" s="112"/>
    </row>
    <row r="2" spans="1:2" ht="15.75">
      <c r="A2" s="113" t="s">
        <v>315</v>
      </c>
      <c r="B2" s="114"/>
    </row>
    <row r="4" ht="8.25" customHeight="1"/>
    <row r="5" spans="1:12" ht="15.75">
      <c r="A5" s="107" t="str">
        <f>+GBS!A5</f>
        <v>MINTYE INDUSTRIES BHD.</v>
      </c>
      <c r="B5" s="107"/>
      <c r="C5" s="107"/>
      <c r="D5" s="107"/>
      <c r="E5" s="107"/>
      <c r="F5" s="107"/>
      <c r="G5" s="107"/>
      <c r="H5" s="107"/>
      <c r="I5" s="107"/>
      <c r="J5" s="107"/>
      <c r="K5" s="107"/>
      <c r="L5" s="107"/>
    </row>
    <row r="6" spans="1:12" ht="15.75">
      <c r="A6" s="106" t="s">
        <v>85</v>
      </c>
      <c r="B6" s="106"/>
      <c r="C6" s="106"/>
      <c r="D6" s="106"/>
      <c r="E6" s="106"/>
      <c r="F6" s="106"/>
      <c r="G6" s="106"/>
      <c r="H6" s="106"/>
      <c r="I6" s="106"/>
      <c r="J6" s="106"/>
      <c r="K6" s="106"/>
      <c r="L6" s="106"/>
    </row>
    <row r="7" ht="10.5" customHeight="1"/>
    <row r="8" spans="1:12" ht="15.75">
      <c r="A8" s="107" t="s">
        <v>101</v>
      </c>
      <c r="B8" s="107"/>
      <c r="C8" s="107"/>
      <c r="D8" s="107"/>
      <c r="E8" s="107"/>
      <c r="F8" s="107"/>
      <c r="G8" s="107"/>
      <c r="H8" s="107"/>
      <c r="I8" s="107"/>
      <c r="J8" s="107"/>
      <c r="K8" s="107"/>
      <c r="L8" s="107"/>
    </row>
    <row r="9" ht="10.5" customHeight="1"/>
    <row r="10" spans="6:12" ht="15.75">
      <c r="F10" s="105" t="s">
        <v>86</v>
      </c>
      <c r="G10" s="105"/>
      <c r="H10" s="105"/>
      <c r="J10" s="105" t="s">
        <v>86</v>
      </c>
      <c r="K10" s="105"/>
      <c r="L10" s="105"/>
    </row>
    <row r="11" spans="1:12" ht="15.75">
      <c r="A11" s="2" t="s">
        <v>312</v>
      </c>
      <c r="E11" s="2"/>
      <c r="F11" s="105" t="s">
        <v>103</v>
      </c>
      <c r="G11" s="105"/>
      <c r="H11" s="105"/>
      <c r="I11" s="2"/>
      <c r="J11" s="105" t="s">
        <v>295</v>
      </c>
      <c r="K11" s="105"/>
      <c r="L11" s="105"/>
    </row>
    <row r="12" spans="5:12" ht="15.75">
      <c r="E12" s="2"/>
      <c r="F12" s="117" t="s">
        <v>294</v>
      </c>
      <c r="G12" s="117"/>
      <c r="H12" s="117"/>
      <c r="I12" s="2"/>
      <c r="J12" s="118" t="s">
        <v>294</v>
      </c>
      <c r="K12" s="118"/>
      <c r="L12" s="118"/>
    </row>
    <row r="13" spans="6:12" ht="15.75">
      <c r="F13" s="28">
        <v>2003</v>
      </c>
      <c r="G13" s="28"/>
      <c r="H13" s="28">
        <v>2002</v>
      </c>
      <c r="I13" s="28"/>
      <c r="J13" s="28">
        <v>2003</v>
      </c>
      <c r="K13" s="28"/>
      <c r="L13" s="28">
        <v>2002</v>
      </c>
    </row>
    <row r="14" spans="5:12" ht="15.75">
      <c r="E14" s="4"/>
      <c r="F14" s="4" t="s">
        <v>104</v>
      </c>
      <c r="G14" s="4"/>
      <c r="H14" s="4" t="s">
        <v>63</v>
      </c>
      <c r="I14" s="4"/>
      <c r="J14" s="4" t="s">
        <v>63</v>
      </c>
      <c r="K14" s="4"/>
      <c r="L14" s="4" t="s">
        <v>63</v>
      </c>
    </row>
    <row r="15" ht="15.75">
      <c r="A15" s="2" t="s">
        <v>44</v>
      </c>
    </row>
    <row r="16" ht="5.25" customHeight="1">
      <c r="A16" s="3"/>
    </row>
    <row r="17" spans="1:8" ht="15.75">
      <c r="A17" s="8" t="s">
        <v>163</v>
      </c>
      <c r="B17" s="8"/>
      <c r="C17" s="7"/>
      <c r="D17" s="7"/>
      <c r="E17" s="10"/>
      <c r="F17" s="9"/>
      <c r="G17" s="9"/>
      <c r="H17" s="9"/>
    </row>
    <row r="18" spans="2:12" ht="15.75">
      <c r="B18" s="7" t="s">
        <v>23</v>
      </c>
      <c r="C18" s="7"/>
      <c r="D18" s="7"/>
      <c r="E18" s="7"/>
      <c r="F18" s="9">
        <v>10867</v>
      </c>
      <c r="G18" s="9"/>
      <c r="H18" s="9">
        <v>10560</v>
      </c>
      <c r="J18" s="5">
        <v>44783</v>
      </c>
      <c r="K18" s="5"/>
      <c r="L18" s="5">
        <v>43656</v>
      </c>
    </row>
    <row r="19" spans="1:12" ht="15.75">
      <c r="A19" s="7"/>
      <c r="B19" s="7" t="s">
        <v>299</v>
      </c>
      <c r="C19" s="7"/>
      <c r="D19" s="7"/>
      <c r="E19" s="7"/>
      <c r="F19" s="9"/>
      <c r="G19" s="9"/>
      <c r="H19" s="9"/>
      <c r="J19" s="5"/>
      <c r="K19" s="5"/>
      <c r="L19" s="5"/>
    </row>
    <row r="20" spans="1:12" ht="15.75">
      <c r="A20" s="8"/>
      <c r="B20" s="7" t="s">
        <v>24</v>
      </c>
      <c r="C20" s="7"/>
      <c r="D20" s="7"/>
      <c r="E20" s="7"/>
      <c r="F20" s="6">
        <v>-7806</v>
      </c>
      <c r="G20" s="9"/>
      <c r="H20" s="6">
        <v>-7298</v>
      </c>
      <c r="J20" s="6">
        <v>-30914</v>
      </c>
      <c r="K20" s="5"/>
      <c r="L20" s="6">
        <v>-30431</v>
      </c>
    </row>
    <row r="21" spans="1:12" ht="7.5" customHeight="1">
      <c r="A21" s="7"/>
      <c r="B21" s="7"/>
      <c r="C21" s="7"/>
      <c r="D21" s="7"/>
      <c r="E21" s="10"/>
      <c r="F21" s="9"/>
      <c r="G21" s="9"/>
      <c r="H21" s="9"/>
      <c r="J21" s="5"/>
      <c r="K21" s="5"/>
      <c r="L21" s="5"/>
    </row>
    <row r="22" spans="1:12" ht="15.75">
      <c r="A22" s="7"/>
      <c r="B22" s="7" t="s">
        <v>25</v>
      </c>
      <c r="C22" s="7"/>
      <c r="D22" s="7"/>
      <c r="E22" s="10"/>
      <c r="F22" s="9">
        <f>SUM(F17:F20)</f>
        <v>3061</v>
      </c>
      <c r="G22" s="9"/>
      <c r="H22" s="9">
        <f>SUM(H17:H20)</f>
        <v>3262</v>
      </c>
      <c r="J22" s="9">
        <f>SUM(J17:J20)</f>
        <v>13869</v>
      </c>
      <c r="L22" s="9">
        <f>SUM(L17:L20)</f>
        <v>13225</v>
      </c>
    </row>
    <row r="23" spans="1:12" ht="8.25" customHeight="1">
      <c r="A23" s="7"/>
      <c r="B23" s="7"/>
      <c r="C23" s="7"/>
      <c r="D23" s="7"/>
      <c r="E23" s="10"/>
      <c r="F23" s="11"/>
      <c r="G23" s="9"/>
      <c r="H23" s="9"/>
      <c r="J23" s="5"/>
      <c r="K23" s="5"/>
      <c r="L23" s="5"/>
    </row>
    <row r="24" spans="1:12" ht="15.75">
      <c r="A24" s="7"/>
      <c r="B24" s="7" t="s">
        <v>26</v>
      </c>
      <c r="C24" s="7"/>
      <c r="D24" s="7"/>
      <c r="E24" s="10"/>
      <c r="F24" s="6">
        <f>326-31-16-9</f>
        <v>270</v>
      </c>
      <c r="G24" s="9"/>
      <c r="H24" s="6">
        <f>286-10</f>
        <v>276</v>
      </c>
      <c r="J24" s="6">
        <f>1070-81-9</f>
        <v>980</v>
      </c>
      <c r="K24" s="5"/>
      <c r="L24" s="6">
        <f>1254-192</f>
        <v>1062</v>
      </c>
    </row>
    <row r="25" spans="1:12" ht="3.75" customHeight="1">
      <c r="A25" s="7"/>
      <c r="B25" s="7"/>
      <c r="C25" s="7"/>
      <c r="D25" s="7"/>
      <c r="E25" s="10"/>
      <c r="F25" s="9"/>
      <c r="G25" s="9"/>
      <c r="H25" s="9"/>
      <c r="J25" s="5"/>
      <c r="K25" s="5"/>
      <c r="L25" s="5"/>
    </row>
    <row r="26" spans="1:12" ht="15.75">
      <c r="A26" s="7"/>
      <c r="B26" s="7"/>
      <c r="C26" s="7"/>
      <c r="D26" s="7"/>
      <c r="E26" s="7"/>
      <c r="F26" s="9">
        <f>SUM(F22:F24)</f>
        <v>3331</v>
      </c>
      <c r="G26" s="9"/>
      <c r="H26" s="9">
        <f>SUM(H22:H24)</f>
        <v>3538</v>
      </c>
      <c r="J26" s="5">
        <f>SUM(J22:J24)</f>
        <v>14849</v>
      </c>
      <c r="K26" s="5"/>
      <c r="L26" s="5">
        <f>SUM(L22:L24)</f>
        <v>14287</v>
      </c>
    </row>
    <row r="27" spans="1:12" ht="15" customHeight="1">
      <c r="A27" s="7"/>
      <c r="B27" s="7" t="s">
        <v>299</v>
      </c>
      <c r="C27" s="7"/>
      <c r="D27" s="7"/>
      <c r="E27" s="7"/>
      <c r="F27" s="9"/>
      <c r="G27" s="9"/>
      <c r="H27" s="9"/>
      <c r="J27" s="5"/>
      <c r="K27" s="5"/>
      <c r="L27" s="5"/>
    </row>
    <row r="28" spans="1:12" ht="15.75">
      <c r="A28" s="8" t="s">
        <v>298</v>
      </c>
      <c r="B28" s="7"/>
      <c r="C28" s="7"/>
      <c r="D28" s="7"/>
      <c r="E28" s="7"/>
      <c r="F28" s="9"/>
      <c r="G28" s="9"/>
      <c r="H28" s="9"/>
      <c r="J28" s="5"/>
      <c r="K28" s="5"/>
      <c r="L28" s="5"/>
    </row>
    <row r="29" spans="2:12" ht="15.75">
      <c r="B29" s="7" t="s">
        <v>27</v>
      </c>
      <c r="C29" s="7"/>
      <c r="D29" s="7"/>
      <c r="E29" s="10"/>
      <c r="F29" s="9">
        <v>-622</v>
      </c>
      <c r="G29" s="9"/>
      <c r="H29" s="9">
        <v>-416</v>
      </c>
      <c r="J29" s="5">
        <v>-2042</v>
      </c>
      <c r="K29" s="5"/>
      <c r="L29" s="5">
        <v>-1920</v>
      </c>
    </row>
    <row r="30" spans="2:12" ht="15.75">
      <c r="B30" s="7" t="s">
        <v>28</v>
      </c>
      <c r="C30" s="7"/>
      <c r="D30" s="7"/>
      <c r="E30" s="10"/>
      <c r="F30" s="9">
        <f>-1313+98+1+10+9</f>
        <v>-1195</v>
      </c>
      <c r="G30" s="9"/>
      <c r="H30" s="11">
        <v>-1176</v>
      </c>
      <c r="J30" s="5">
        <f>-5564+122+1+9</f>
        <v>-5432</v>
      </c>
      <c r="K30" s="5"/>
      <c r="L30" s="5">
        <f>-4850+1</f>
        <v>-4849</v>
      </c>
    </row>
    <row r="31" spans="2:12" ht="15.75">
      <c r="B31" s="12" t="s">
        <v>29</v>
      </c>
      <c r="C31" s="7"/>
      <c r="D31" s="7"/>
      <c r="E31" s="7"/>
      <c r="F31" s="6">
        <f>-27+10</f>
        <v>-17</v>
      </c>
      <c r="G31" s="9"/>
      <c r="H31" s="6">
        <f>-60+43</f>
        <v>-17</v>
      </c>
      <c r="J31" s="6">
        <f>-166+84</f>
        <v>-82</v>
      </c>
      <c r="K31" s="5"/>
      <c r="L31" s="6">
        <f>-270+177</f>
        <v>-93</v>
      </c>
    </row>
    <row r="32" spans="1:12" ht="16.5" customHeight="1">
      <c r="A32" s="7"/>
      <c r="B32" s="73" t="s">
        <v>378</v>
      </c>
      <c r="C32" s="7"/>
      <c r="D32" s="7"/>
      <c r="E32" s="7"/>
      <c r="F32" s="11">
        <f>SUM(F26:F31)</f>
        <v>1497</v>
      </c>
      <c r="G32" s="9"/>
      <c r="H32" s="11">
        <f>SUM(H26:H31)</f>
        <v>1929</v>
      </c>
      <c r="J32" s="11">
        <f>SUM(J26:J31)</f>
        <v>7293</v>
      </c>
      <c r="K32" s="5"/>
      <c r="L32" s="11">
        <f>SUM(L26:L31)</f>
        <v>7425</v>
      </c>
    </row>
    <row r="33" spans="1:12" ht="8.25" customHeight="1">
      <c r="A33" s="7"/>
      <c r="B33" s="73"/>
      <c r="C33" s="7"/>
      <c r="D33" s="7"/>
      <c r="E33" s="7"/>
      <c r="F33" s="11"/>
      <c r="G33" s="9"/>
      <c r="H33" s="11"/>
      <c r="J33" s="11"/>
      <c r="K33" s="5"/>
      <c r="L33" s="11"/>
    </row>
    <row r="34" spans="1:2" ht="15.75">
      <c r="A34" s="13"/>
      <c r="B34" s="7" t="s">
        <v>299</v>
      </c>
    </row>
    <row r="35" spans="1:12" ht="15.75">
      <c r="A35" s="13"/>
      <c r="B35" s="73" t="s">
        <v>377</v>
      </c>
      <c r="C35" s="7"/>
      <c r="D35" s="7"/>
      <c r="E35" s="10"/>
      <c r="F35" s="6">
        <v>-10</v>
      </c>
      <c r="G35" s="9"/>
      <c r="H35" s="6">
        <v>-43</v>
      </c>
      <c r="J35" s="6">
        <v>-84</v>
      </c>
      <c r="K35" s="5"/>
      <c r="L35" s="6">
        <v>-177</v>
      </c>
    </row>
    <row r="36" spans="1:12" ht="8.25" customHeight="1">
      <c r="A36" s="13"/>
      <c r="B36" s="13"/>
      <c r="C36" s="7"/>
      <c r="D36" s="7"/>
      <c r="E36" s="10"/>
      <c r="F36" s="9"/>
      <c r="G36" s="9"/>
      <c r="H36" s="9"/>
      <c r="J36" s="5"/>
      <c r="K36" s="5"/>
      <c r="L36" s="5"/>
    </row>
    <row r="37" spans="1:12" ht="15.75">
      <c r="A37" s="13"/>
      <c r="B37" s="13" t="s">
        <v>300</v>
      </c>
      <c r="C37" s="7"/>
      <c r="D37" s="7"/>
      <c r="E37" s="10"/>
      <c r="F37" s="9">
        <f>+F32+F35</f>
        <v>1487</v>
      </c>
      <c r="G37" s="9"/>
      <c r="H37" s="9">
        <f>+H32+H35</f>
        <v>1886</v>
      </c>
      <c r="J37" s="9">
        <f>+J32+J35</f>
        <v>7209</v>
      </c>
      <c r="K37" s="5"/>
      <c r="L37" s="9">
        <f>+L32+L35</f>
        <v>7248</v>
      </c>
    </row>
    <row r="38" spans="1:12" ht="10.5" customHeight="1">
      <c r="A38" s="13"/>
      <c r="B38" s="13"/>
      <c r="C38" s="7"/>
      <c r="D38" s="7"/>
      <c r="E38" s="10"/>
      <c r="F38" s="9"/>
      <c r="G38" s="9"/>
      <c r="H38" s="9"/>
      <c r="J38" s="5"/>
      <c r="K38" s="5"/>
      <c r="L38" s="5"/>
    </row>
    <row r="39" spans="1:12" ht="15.75">
      <c r="A39" s="13" t="s">
        <v>48</v>
      </c>
      <c r="B39" s="7"/>
      <c r="C39" s="7"/>
      <c r="D39" s="7"/>
      <c r="E39" s="10"/>
      <c r="F39" s="6">
        <f>9+31-98-10</f>
        <v>-68</v>
      </c>
      <c r="G39" s="9"/>
      <c r="H39" s="6">
        <f>8+10</f>
        <v>18</v>
      </c>
      <c r="I39" s="7"/>
      <c r="J39" s="6">
        <f>-44+81-122</f>
        <v>-85</v>
      </c>
      <c r="K39" s="9"/>
      <c r="L39" s="6">
        <f>125+191</f>
        <v>316</v>
      </c>
    </row>
    <row r="40" spans="1:12" ht="12.75" customHeight="1">
      <c r="A40" s="7"/>
      <c r="B40" s="7"/>
      <c r="C40" s="7"/>
      <c r="D40" s="7"/>
      <c r="E40" s="10"/>
      <c r="F40" s="11"/>
      <c r="G40" s="9"/>
      <c r="H40" s="9"/>
      <c r="I40" s="7"/>
      <c r="J40" s="9"/>
      <c r="K40" s="9"/>
      <c r="L40" s="9"/>
    </row>
    <row r="41" spans="1:13" ht="15.75">
      <c r="A41" s="13" t="s">
        <v>30</v>
      </c>
      <c r="B41" s="7"/>
      <c r="C41" s="7"/>
      <c r="D41" s="7"/>
      <c r="E41" s="7"/>
      <c r="F41" s="5">
        <f>+F37+F39</f>
        <v>1419</v>
      </c>
      <c r="G41" s="9"/>
      <c r="H41" s="5">
        <f>+H37+H39</f>
        <v>1904</v>
      </c>
      <c r="J41" s="5">
        <f>+J37+J39</f>
        <v>7124</v>
      </c>
      <c r="K41" s="5"/>
      <c r="L41" s="5">
        <f>+L37+L39</f>
        <v>7564</v>
      </c>
      <c r="M41" s="72"/>
    </row>
    <row r="42" spans="1:12" ht="15.75">
      <c r="A42" s="12"/>
      <c r="B42" s="12" t="s">
        <v>20</v>
      </c>
      <c r="C42" s="7"/>
      <c r="D42" s="7"/>
      <c r="E42" s="10"/>
      <c r="F42" s="6">
        <f>-107-398</f>
        <v>-505</v>
      </c>
      <c r="G42" s="9"/>
      <c r="H42" s="6">
        <v>7</v>
      </c>
      <c r="J42" s="6">
        <f>-741-398</f>
        <v>-1139</v>
      </c>
      <c r="K42" s="5"/>
      <c r="L42" s="6">
        <v>-1651</v>
      </c>
    </row>
    <row r="43" spans="1:12" ht="10.5" customHeight="1">
      <c r="A43" s="7"/>
      <c r="B43" s="7"/>
      <c r="C43" s="7"/>
      <c r="D43" s="7"/>
      <c r="E43" s="7"/>
      <c r="F43" s="9"/>
      <c r="G43" s="9"/>
      <c r="H43" s="9"/>
      <c r="J43" s="5"/>
      <c r="K43" s="5"/>
      <c r="L43" s="5"/>
    </row>
    <row r="44" spans="1:12" ht="15.75">
      <c r="A44" s="8" t="s">
        <v>31</v>
      </c>
      <c r="B44" s="7"/>
      <c r="C44" s="7"/>
      <c r="D44" s="7"/>
      <c r="E44" s="7"/>
      <c r="F44" s="9">
        <f>SUM(F41:F42)</f>
        <v>914</v>
      </c>
      <c r="G44" s="9"/>
      <c r="H44" s="9">
        <f>SUM(H41:H42)</f>
        <v>1911</v>
      </c>
      <c r="J44" s="5">
        <f>SUM(J41:J42)</f>
        <v>5985</v>
      </c>
      <c r="K44" s="5"/>
      <c r="L44" s="5">
        <f>SUM(L41:L42)</f>
        <v>5913</v>
      </c>
    </row>
    <row r="45" spans="1:12" ht="15.75">
      <c r="A45" s="12"/>
      <c r="B45" s="12" t="s">
        <v>32</v>
      </c>
      <c r="C45" s="7"/>
      <c r="D45" s="7"/>
      <c r="E45" s="10"/>
      <c r="F45" s="6">
        <v>46</v>
      </c>
      <c r="G45" s="9"/>
      <c r="H45" s="6">
        <v>-40</v>
      </c>
      <c r="J45" s="5">
        <v>-118</v>
      </c>
      <c r="K45" s="5"/>
      <c r="L45" s="5">
        <v>-46</v>
      </c>
    </row>
    <row r="46" spans="1:12" ht="10.5" customHeight="1">
      <c r="A46" s="7"/>
      <c r="B46" s="7"/>
      <c r="C46" s="7"/>
      <c r="D46" s="7"/>
      <c r="E46" s="10"/>
      <c r="F46" s="9"/>
      <c r="G46" s="9"/>
      <c r="H46" s="9"/>
      <c r="J46" s="29"/>
      <c r="L46" s="29"/>
    </row>
    <row r="47" spans="1:12" ht="16.5" thickBot="1">
      <c r="A47" s="13" t="s">
        <v>220</v>
      </c>
      <c r="B47" s="7"/>
      <c r="C47" s="7"/>
      <c r="D47" s="7"/>
      <c r="E47" s="10"/>
      <c r="F47" s="14">
        <f>SUM(F44:F45)</f>
        <v>960</v>
      </c>
      <c r="G47" s="9"/>
      <c r="H47" s="14">
        <f>SUM(H44:H45)</f>
        <v>1871</v>
      </c>
      <c r="J47" s="14">
        <f>SUM(J44:J45)</f>
        <v>5867</v>
      </c>
      <c r="L47" s="14">
        <f>SUM(L44:L45)</f>
        <v>5867</v>
      </c>
    </row>
    <row r="48" spans="1:12" ht="10.5" customHeight="1" thickTop="1">
      <c r="A48" s="7"/>
      <c r="B48" s="7"/>
      <c r="C48" s="7"/>
      <c r="D48" s="7"/>
      <c r="E48" s="10"/>
      <c r="F48" s="9"/>
      <c r="G48" s="9"/>
      <c r="H48" s="9"/>
      <c r="J48" s="5"/>
      <c r="K48" s="5"/>
      <c r="L48" s="5"/>
    </row>
    <row r="49" spans="1:12" ht="15.75">
      <c r="A49" s="7"/>
      <c r="B49" s="7"/>
      <c r="C49" s="7"/>
      <c r="D49" s="7"/>
      <c r="E49" s="10"/>
      <c r="F49" s="15" t="s">
        <v>34</v>
      </c>
      <c r="G49" s="9"/>
      <c r="H49" s="15" t="s">
        <v>34</v>
      </c>
      <c r="J49" s="15" t="s">
        <v>34</v>
      </c>
      <c r="L49" s="15" t="s">
        <v>34</v>
      </c>
    </row>
    <row r="50" spans="1:12" ht="15.75">
      <c r="A50" s="13" t="s">
        <v>307</v>
      </c>
      <c r="B50" s="7"/>
      <c r="C50" s="7"/>
      <c r="D50" s="7"/>
      <c r="E50" s="10"/>
      <c r="F50" s="9"/>
      <c r="G50" s="9"/>
      <c r="H50" s="9"/>
      <c r="J50" s="5"/>
      <c r="K50" s="5"/>
      <c r="L50" s="5"/>
    </row>
    <row r="51" spans="1:12" ht="15.75">
      <c r="A51" s="13"/>
      <c r="B51" s="8" t="s">
        <v>105</v>
      </c>
      <c r="C51" s="7"/>
      <c r="D51" s="7"/>
      <c r="E51" s="10"/>
      <c r="F51" s="9"/>
      <c r="G51" s="9"/>
      <c r="H51" s="9"/>
      <c r="J51" s="5"/>
      <c r="K51" s="5"/>
      <c r="L51" s="5"/>
    </row>
    <row r="52" spans="1:12" ht="15.75">
      <c r="A52" s="7"/>
      <c r="B52" s="7" t="s">
        <v>221</v>
      </c>
      <c r="C52" s="7"/>
      <c r="D52" s="7"/>
      <c r="E52" s="7"/>
      <c r="F52" s="16">
        <f>+Notes!G503</f>
        <v>1.5789473684210527</v>
      </c>
      <c r="G52" s="9"/>
      <c r="H52" s="16">
        <f>+Notes!I503</f>
        <v>3.077302631578947</v>
      </c>
      <c r="J52" s="16">
        <f>+Notes!K503</f>
        <v>9.649671052631579</v>
      </c>
      <c r="K52" s="5"/>
      <c r="L52" s="16">
        <f>+Notes!M503</f>
        <v>9.649671052631579</v>
      </c>
    </row>
    <row r="53" spans="1:12" ht="16.5" thickBot="1">
      <c r="A53" s="7"/>
      <c r="B53" s="7" t="s">
        <v>392</v>
      </c>
      <c r="C53" s="7"/>
      <c r="D53" s="7"/>
      <c r="E53" s="7"/>
      <c r="F53" s="14">
        <v>0</v>
      </c>
      <c r="G53" s="9"/>
      <c r="H53" s="17">
        <v>0</v>
      </c>
      <c r="J53" s="17">
        <v>8</v>
      </c>
      <c r="K53" s="5"/>
      <c r="L53" s="17">
        <v>8</v>
      </c>
    </row>
    <row r="54" spans="1:8" ht="16.5" thickTop="1">
      <c r="A54" s="8"/>
      <c r="B54" s="7"/>
      <c r="C54" s="7"/>
      <c r="D54" s="7"/>
      <c r="E54" s="7"/>
      <c r="F54" s="9"/>
      <c r="G54" s="9"/>
      <c r="H54" s="9"/>
    </row>
  </sheetData>
  <mergeCells count="11">
    <mergeCell ref="F10:H10"/>
    <mergeCell ref="J10:L10"/>
    <mergeCell ref="A1:B1"/>
    <mergeCell ref="A2:B2"/>
    <mergeCell ref="F12:H12"/>
    <mergeCell ref="J11:L11"/>
    <mergeCell ref="J12:L12"/>
    <mergeCell ref="A5:L5"/>
    <mergeCell ref="A6:L6"/>
    <mergeCell ref="A8:L8"/>
    <mergeCell ref="F11:H11"/>
  </mergeCells>
  <printOptions/>
  <pageMargins left="0.75" right="0.55" top="1" bottom="0.75" header="0.5" footer="0.5"/>
  <pageSetup firstPageNumber="4" useFirstPageNumber="1" horizontalDpi="180" verticalDpi="180" orientation="portrait" paperSize="9" r:id="rId1"/>
  <headerFooter alignWithMargins="0">
    <oddFooter>&amp;C&amp;10Page 4</oddFooter>
  </headerFooter>
</worksheet>
</file>

<file path=xl/worksheets/sheet5.xml><?xml version="1.0" encoding="utf-8"?>
<worksheet xmlns="http://schemas.openxmlformats.org/spreadsheetml/2006/main" xmlns:r="http://schemas.openxmlformats.org/officeDocument/2006/relationships">
  <dimension ref="A1:L33"/>
  <sheetViews>
    <sheetView workbookViewId="0" topLeftCell="A20">
      <selection activeCell="J36" sqref="J36"/>
    </sheetView>
  </sheetViews>
  <sheetFormatPr defaultColWidth="9.00390625" defaultRowHeight="15.75"/>
  <cols>
    <col min="1" max="1" width="2.25390625" style="7" customWidth="1"/>
    <col min="2" max="2" width="3.00390625" style="7" customWidth="1"/>
    <col min="3" max="3" width="6.50390625" style="7" customWidth="1"/>
    <col min="4" max="4" width="13.625" style="7" customWidth="1"/>
    <col min="5" max="5" width="7.25390625" style="7" customWidth="1"/>
    <col min="6" max="6" width="8.375" style="9" customWidth="1"/>
    <col min="7" max="7" width="0.875" style="9" customWidth="1"/>
    <col min="8" max="8" width="11.25390625" style="9" bestFit="1" customWidth="1"/>
    <col min="9" max="9" width="1.00390625" style="9" customWidth="1"/>
    <col min="10" max="10" width="11.75390625" style="9" bestFit="1" customWidth="1"/>
    <col min="11" max="11" width="1.00390625" style="9" customWidth="1"/>
    <col min="12" max="12" width="9.75390625" style="9" customWidth="1"/>
    <col min="13" max="16384" width="9.00390625" style="7" customWidth="1"/>
  </cols>
  <sheetData>
    <row r="1" spans="1:3" ht="15.75">
      <c r="A1" s="121" t="s">
        <v>216</v>
      </c>
      <c r="B1" s="121"/>
      <c r="C1" s="121"/>
    </row>
    <row r="2" spans="1:3" ht="15.75">
      <c r="A2" s="113" t="s">
        <v>315</v>
      </c>
      <c r="B2" s="122"/>
      <c r="C2" s="114"/>
    </row>
    <row r="3" spans="1:3" ht="15.75">
      <c r="A3" s="83"/>
      <c r="B3" s="83"/>
      <c r="C3" s="83"/>
    </row>
    <row r="4" spans="1:3" ht="15.75">
      <c r="A4" s="83"/>
      <c r="B4" s="83"/>
      <c r="C4" s="83"/>
    </row>
    <row r="5" spans="1:12" ht="15.75">
      <c r="A5" s="123" t="str">
        <f>+GIS!A5</f>
        <v>MINTYE INDUSTRIES BHD.</v>
      </c>
      <c r="B5" s="123"/>
      <c r="C5" s="123"/>
      <c r="D5" s="123"/>
      <c r="E5" s="123"/>
      <c r="F5" s="123"/>
      <c r="G5" s="123"/>
      <c r="H5" s="123"/>
      <c r="I5" s="123"/>
      <c r="J5" s="123"/>
      <c r="K5" s="123"/>
      <c r="L5" s="123"/>
    </row>
    <row r="6" spans="1:12" ht="15.75">
      <c r="A6" s="124" t="s">
        <v>85</v>
      </c>
      <c r="B6" s="124"/>
      <c r="C6" s="124"/>
      <c r="D6" s="124"/>
      <c r="E6" s="124"/>
      <c r="F6" s="124"/>
      <c r="G6" s="124"/>
      <c r="H6" s="124"/>
      <c r="I6" s="124"/>
      <c r="J6" s="124"/>
      <c r="K6" s="124"/>
      <c r="L6" s="124"/>
    </row>
    <row r="8" spans="1:12" ht="15.75">
      <c r="A8" s="119" t="s">
        <v>250</v>
      </c>
      <c r="B8" s="119"/>
      <c r="C8" s="119"/>
      <c r="D8" s="119"/>
      <c r="E8" s="119"/>
      <c r="F8" s="119"/>
      <c r="G8" s="119"/>
      <c r="H8" s="119"/>
      <c r="I8" s="119"/>
      <c r="J8" s="119"/>
      <c r="K8" s="119"/>
      <c r="L8" s="119"/>
    </row>
    <row r="9" spans="1:12" ht="15.75">
      <c r="A9" s="120" t="s">
        <v>304</v>
      </c>
      <c r="B9" s="120"/>
      <c r="C9" s="120"/>
      <c r="D9" s="120"/>
      <c r="E9" s="120"/>
      <c r="F9" s="120"/>
      <c r="G9" s="120"/>
      <c r="H9" s="120"/>
      <c r="I9" s="120"/>
      <c r="J9" s="120"/>
      <c r="K9" s="120"/>
      <c r="L9" s="120"/>
    </row>
    <row r="11" ht="15.75">
      <c r="H11" s="74" t="s">
        <v>37</v>
      </c>
    </row>
    <row r="12" spans="1:10" ht="15.75">
      <c r="A12" s="8"/>
      <c r="B12" s="8"/>
      <c r="H12" s="74" t="s">
        <v>38</v>
      </c>
      <c r="J12" s="75" t="s">
        <v>40</v>
      </c>
    </row>
    <row r="13" spans="6:10" ht="15.75">
      <c r="F13" s="74" t="s">
        <v>35</v>
      </c>
      <c r="H13" s="74" t="s">
        <v>39</v>
      </c>
      <c r="J13" s="75" t="s">
        <v>41</v>
      </c>
    </row>
    <row r="14" spans="6:12" ht="15.75">
      <c r="F14" s="76" t="s">
        <v>36</v>
      </c>
      <c r="G14" s="77"/>
      <c r="H14" s="78" t="s">
        <v>197</v>
      </c>
      <c r="I14" s="77"/>
      <c r="J14" s="78" t="s">
        <v>42</v>
      </c>
      <c r="K14" s="77"/>
      <c r="L14" s="76" t="s">
        <v>43</v>
      </c>
    </row>
    <row r="15" spans="5:12" ht="15.75">
      <c r="E15" s="18"/>
      <c r="F15" s="74" t="s">
        <v>63</v>
      </c>
      <c r="H15" s="74" t="s">
        <v>63</v>
      </c>
      <c r="J15" s="74" t="s">
        <v>63</v>
      </c>
      <c r="L15" s="74" t="s">
        <v>63</v>
      </c>
    </row>
    <row r="16" spans="6:12" ht="15.75">
      <c r="F16" s="74"/>
      <c r="H16" s="74"/>
      <c r="J16" s="74"/>
      <c r="L16" s="74"/>
    </row>
    <row r="17" ht="15.75">
      <c r="B17" s="73"/>
    </row>
    <row r="18" spans="1:2" ht="15.75">
      <c r="A18" s="8" t="s">
        <v>321</v>
      </c>
      <c r="B18" s="73"/>
    </row>
    <row r="19" spans="1:12" ht="15.75">
      <c r="A19" s="8"/>
      <c r="B19" s="73" t="s">
        <v>231</v>
      </c>
      <c r="F19" s="79">
        <v>38000</v>
      </c>
      <c r="H19" s="79">
        <v>2287</v>
      </c>
      <c r="J19" s="79">
        <f>37315+5586</f>
        <v>42901</v>
      </c>
      <c r="L19" s="79">
        <f>SUM(F19:J19)</f>
        <v>83188</v>
      </c>
    </row>
    <row r="20" spans="1:12" ht="15.75">
      <c r="A20" s="8"/>
      <c r="B20" s="73"/>
      <c r="F20" s="80"/>
      <c r="H20" s="80"/>
      <c r="J20" s="80"/>
      <c r="L20" s="80"/>
    </row>
    <row r="21" spans="1:12" ht="15.75">
      <c r="A21" s="8"/>
      <c r="B21" s="7" t="s">
        <v>232</v>
      </c>
      <c r="F21" s="80"/>
      <c r="H21" s="80"/>
      <c r="J21" s="80"/>
      <c r="L21" s="80"/>
    </row>
    <row r="22" spans="1:12" ht="15.75">
      <c r="A22" s="8"/>
      <c r="B22" s="7" t="s">
        <v>233</v>
      </c>
      <c r="F22" s="80"/>
      <c r="H22" s="80"/>
      <c r="J22" s="80"/>
      <c r="L22" s="80"/>
    </row>
    <row r="23" spans="1:12" ht="15.75">
      <c r="A23" s="8"/>
      <c r="B23" s="12" t="s">
        <v>234</v>
      </c>
      <c r="F23" s="81">
        <v>0</v>
      </c>
      <c r="H23" s="81">
        <f>-1469-29</f>
        <v>-1498</v>
      </c>
      <c r="J23" s="91">
        <v>990</v>
      </c>
      <c r="L23" s="81">
        <f>SUM(F23:J23)</f>
        <v>-508</v>
      </c>
    </row>
    <row r="24" spans="1:10" ht="15.75">
      <c r="A24" s="8"/>
      <c r="B24" s="12"/>
      <c r="J24" s="11"/>
    </row>
    <row r="25" spans="1:12" ht="15.75">
      <c r="A25" s="8"/>
      <c r="B25" s="12" t="s">
        <v>235</v>
      </c>
      <c r="F25" s="9">
        <f>SUM(F19:F23)</f>
        <v>38000</v>
      </c>
      <c r="H25" s="9">
        <f>SUM(H19:H23)</f>
        <v>789</v>
      </c>
      <c r="J25" s="9">
        <f>SUM(J19:J23)</f>
        <v>43891</v>
      </c>
      <c r="L25" s="9">
        <f>SUM(L19:L23)</f>
        <v>82680</v>
      </c>
    </row>
    <row r="26" spans="1:2" ht="15.75">
      <c r="A26" s="8"/>
      <c r="B26" s="12"/>
    </row>
    <row r="27" spans="1:12" ht="15.75">
      <c r="A27" s="22" t="s">
        <v>198</v>
      </c>
      <c r="B27" s="73"/>
      <c r="F27" s="9">
        <v>22800</v>
      </c>
      <c r="H27" s="9">
        <v>0</v>
      </c>
      <c r="J27" s="9">
        <v>-22800</v>
      </c>
      <c r="L27" s="9">
        <f>SUM(F27:J27)</f>
        <v>0</v>
      </c>
    </row>
    <row r="28" spans="1:2" ht="15.75">
      <c r="A28" s="22"/>
      <c r="B28" s="73"/>
    </row>
    <row r="29" spans="1:12" ht="15.75">
      <c r="A29" s="22" t="s">
        <v>236</v>
      </c>
      <c r="B29" s="73"/>
      <c r="F29" s="9">
        <v>0</v>
      </c>
      <c r="H29" s="9">
        <v>0</v>
      </c>
      <c r="J29" s="9">
        <v>-3040</v>
      </c>
      <c r="L29" s="9">
        <f>SUM(F29:J29)</f>
        <v>-3040</v>
      </c>
    </row>
    <row r="30" spans="1:2" ht="15.75">
      <c r="A30" s="8"/>
      <c r="B30" s="73"/>
    </row>
    <row r="31" spans="1:12" ht="15.75">
      <c r="A31" s="12" t="s">
        <v>161</v>
      </c>
      <c r="B31" s="12"/>
      <c r="F31" s="6">
        <v>0</v>
      </c>
      <c r="H31" s="6">
        <v>0</v>
      </c>
      <c r="J31" s="6">
        <f>6265-398</f>
        <v>5867</v>
      </c>
      <c r="L31" s="9">
        <f>SUM(F31:J31)</f>
        <v>5867</v>
      </c>
    </row>
    <row r="32" ht="15.75">
      <c r="L32" s="29"/>
    </row>
    <row r="33" spans="1:12" ht="16.5" thickBot="1">
      <c r="A33" s="8" t="s">
        <v>288</v>
      </c>
      <c r="B33" s="8"/>
      <c r="F33" s="14">
        <f>SUM(F25:F31)</f>
        <v>60800</v>
      </c>
      <c r="H33" s="14">
        <f>SUM(H25:H31)</f>
        <v>789</v>
      </c>
      <c r="J33" s="14">
        <f>SUM(J25:J31)</f>
        <v>23918</v>
      </c>
      <c r="L33" s="14">
        <f>SUM(L25:L31)</f>
        <v>85507</v>
      </c>
    </row>
    <row r="34" ht="16.5" thickTop="1"/>
  </sheetData>
  <mergeCells count="6">
    <mergeCell ref="A8:L8"/>
    <mergeCell ref="A9:L9"/>
    <mergeCell ref="A1:C1"/>
    <mergeCell ref="A2:C2"/>
    <mergeCell ref="A5:L5"/>
    <mergeCell ref="A6:L6"/>
  </mergeCells>
  <printOptions/>
  <pageMargins left="0.75" right="0.75" top="1" bottom="1" header="0.5" footer="0.5"/>
  <pageSetup firstPageNumber="5" useFirstPageNumber="1" horizontalDpi="180" verticalDpi="180" orientation="portrait" paperSize="9" r:id="rId1"/>
  <headerFooter alignWithMargins="0">
    <oddFooter>&amp;C&amp;10Page &amp;P</oddFoot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B1">
      <selection activeCell="F16" sqref="F16"/>
    </sheetView>
  </sheetViews>
  <sheetFormatPr defaultColWidth="9.00390625" defaultRowHeight="15.75"/>
  <cols>
    <col min="1" max="1" width="2.875" style="0" customWidth="1"/>
    <col min="2" max="2" width="2.75390625" style="0" customWidth="1"/>
    <col min="3" max="3" width="5.875" style="0" customWidth="1"/>
    <col min="4" max="4" width="23.625" style="0" customWidth="1"/>
    <col min="5" max="5" width="16.25390625" style="0" customWidth="1"/>
    <col min="6" max="6" width="10.75390625" style="0" customWidth="1"/>
    <col min="7" max="7" width="2.25390625" style="0" customWidth="1"/>
    <col min="8" max="8" width="11.375" style="0" customWidth="1"/>
  </cols>
  <sheetData>
    <row r="1" spans="1:3" ht="15.75">
      <c r="A1" s="121" t="s">
        <v>216</v>
      </c>
      <c r="B1" s="121"/>
      <c r="C1" s="121"/>
    </row>
    <row r="2" spans="1:3" ht="15.75">
      <c r="A2" s="113" t="s">
        <v>315</v>
      </c>
      <c r="B2" s="122"/>
      <c r="C2" s="114"/>
    </row>
    <row r="5" spans="1:8" ht="15.75">
      <c r="A5" s="107" t="str">
        <f>+SES!A5</f>
        <v>MINTYE INDUSTRIES BHD.</v>
      </c>
      <c r="B5" s="107"/>
      <c r="C5" s="107"/>
      <c r="D5" s="107"/>
      <c r="E5" s="107"/>
      <c r="F5" s="107"/>
      <c r="G5" s="107"/>
      <c r="H5" s="107"/>
    </row>
    <row r="6" spans="1:8" ht="15.75">
      <c r="A6" s="106" t="s">
        <v>85</v>
      </c>
      <c r="B6" s="106"/>
      <c r="C6" s="106"/>
      <c r="D6" s="106"/>
      <c r="E6" s="106"/>
      <c r="F6" s="106"/>
      <c r="G6" s="106"/>
      <c r="H6" s="106"/>
    </row>
    <row r="8" spans="1:8" ht="15.75">
      <c r="A8" s="107" t="s">
        <v>222</v>
      </c>
      <c r="B8" s="107"/>
      <c r="C8" s="107"/>
      <c r="D8" s="107"/>
      <c r="E8" s="107"/>
      <c r="F8" s="107"/>
      <c r="G8" s="107"/>
      <c r="H8" s="107"/>
    </row>
    <row r="9" spans="1:8" ht="15.75">
      <c r="A9" s="125"/>
      <c r="B9" s="125"/>
      <c r="C9" s="125"/>
      <c r="D9" s="125"/>
      <c r="E9" s="125"/>
      <c r="F9" s="125"/>
      <c r="G9" s="125"/>
      <c r="H9" s="125"/>
    </row>
    <row r="10" spans="6:8" ht="17.25" customHeight="1">
      <c r="F10" s="4" t="s">
        <v>86</v>
      </c>
      <c r="G10" s="20"/>
      <c r="H10" s="4" t="s">
        <v>87</v>
      </c>
    </row>
    <row r="11" spans="1:8" ht="15.75">
      <c r="A11" s="89" t="s">
        <v>311</v>
      </c>
      <c r="F11" s="90" t="s">
        <v>283</v>
      </c>
      <c r="G11" s="23"/>
      <c r="H11" s="90" t="s">
        <v>89</v>
      </c>
    </row>
    <row r="12" spans="6:8" ht="15.75">
      <c r="F12" s="57" t="s">
        <v>63</v>
      </c>
      <c r="G12" s="23"/>
      <c r="H12" s="57" t="s">
        <v>63</v>
      </c>
    </row>
    <row r="13" spans="1:8" ht="15.75">
      <c r="A13" s="2" t="s">
        <v>44</v>
      </c>
      <c r="H13" s="5"/>
    </row>
    <row r="14" ht="15.75">
      <c r="B14" t="s">
        <v>45</v>
      </c>
    </row>
    <row r="15" spans="3:8" ht="15.75">
      <c r="C15" t="s">
        <v>385</v>
      </c>
      <c r="F15" s="9">
        <f>9285-2</f>
        <v>9283</v>
      </c>
      <c r="G15" s="103"/>
      <c r="H15" s="9">
        <v>9244</v>
      </c>
    </row>
    <row r="16" spans="3:8" ht="15.75">
      <c r="C16" t="s">
        <v>46</v>
      </c>
      <c r="F16" s="6">
        <v>560</v>
      </c>
      <c r="G16" s="9"/>
      <c r="H16" s="6">
        <v>697</v>
      </c>
    </row>
    <row r="17" spans="4:8" ht="15.75">
      <c r="D17" t="s">
        <v>372</v>
      </c>
      <c r="F17" s="5">
        <f>+F16+F15</f>
        <v>9843</v>
      </c>
      <c r="G17" s="5"/>
      <c r="H17" s="5">
        <f>+H16+H15</f>
        <v>9941</v>
      </c>
    </row>
    <row r="18" spans="6:8" ht="6.75" customHeight="1">
      <c r="F18" s="5"/>
      <c r="G18" s="5"/>
      <c r="H18" s="5"/>
    </row>
    <row r="19" spans="3:8" ht="15.75">
      <c r="C19" t="s">
        <v>373</v>
      </c>
      <c r="F19" s="6">
        <v>-84</v>
      </c>
      <c r="G19" s="5"/>
      <c r="H19" s="6">
        <v>-177</v>
      </c>
    </row>
    <row r="20" spans="4:8" ht="15.75">
      <c r="D20" t="s">
        <v>374</v>
      </c>
      <c r="F20" s="5">
        <f>+F17+F19</f>
        <v>9759</v>
      </c>
      <c r="G20" s="5"/>
      <c r="H20" s="5">
        <f>+H17+H19</f>
        <v>9764</v>
      </c>
    </row>
    <row r="21" spans="6:8" ht="6.75" customHeight="1">
      <c r="F21" s="5"/>
      <c r="G21" s="5"/>
      <c r="H21" s="5"/>
    </row>
    <row r="22" spans="2:8" ht="15.75">
      <c r="B22" t="s">
        <v>375</v>
      </c>
      <c r="F22" s="5">
        <v>-2291</v>
      </c>
      <c r="G22" s="5"/>
      <c r="H22" s="5">
        <v>-3925</v>
      </c>
    </row>
    <row r="23" spans="2:8" ht="15.75">
      <c r="B23" t="s">
        <v>376</v>
      </c>
      <c r="F23" s="6">
        <v>0</v>
      </c>
      <c r="G23" s="5"/>
      <c r="H23" s="6">
        <v>36</v>
      </c>
    </row>
    <row r="24" ht="15.75" customHeight="1"/>
    <row r="25" spans="3:8" ht="15.75">
      <c r="C25" t="s">
        <v>47</v>
      </c>
      <c r="F25" s="6">
        <f>+F20+F22+F23</f>
        <v>7468</v>
      </c>
      <c r="G25" s="5"/>
      <c r="H25" s="6">
        <f>+H20+H22+H23</f>
        <v>5875</v>
      </c>
    </row>
    <row r="26" spans="6:8" ht="15.75">
      <c r="F26" s="9"/>
      <c r="G26" s="5"/>
      <c r="H26" s="5"/>
    </row>
    <row r="27" spans="1:8" ht="15.75">
      <c r="A27" s="2" t="s">
        <v>48</v>
      </c>
      <c r="F27" s="5"/>
      <c r="G27" s="5"/>
      <c r="H27" s="5"/>
    </row>
    <row r="28" spans="2:8" ht="15.75">
      <c r="B28" t="s">
        <v>49</v>
      </c>
      <c r="F28" s="5">
        <v>0</v>
      </c>
      <c r="G28" s="5"/>
      <c r="H28" s="5">
        <v>-603</v>
      </c>
    </row>
    <row r="29" spans="2:8" ht="15.75">
      <c r="B29" t="s">
        <v>50</v>
      </c>
      <c r="F29" s="23">
        <v>-4112</v>
      </c>
      <c r="G29" s="5"/>
      <c r="H29" s="5">
        <v>-7945</v>
      </c>
    </row>
    <row r="30" spans="2:8" ht="15.75">
      <c r="B30" t="s">
        <v>226</v>
      </c>
      <c r="F30" s="5">
        <v>98</v>
      </c>
      <c r="G30" s="5"/>
      <c r="H30" s="5">
        <v>305</v>
      </c>
    </row>
    <row r="31" spans="2:8" ht="15.75">
      <c r="B31" t="s">
        <v>313</v>
      </c>
      <c r="F31" s="5">
        <v>0</v>
      </c>
      <c r="G31" s="5"/>
      <c r="H31" s="5">
        <v>1145</v>
      </c>
    </row>
    <row r="32" spans="2:8" ht="15.75">
      <c r="B32" t="s">
        <v>314</v>
      </c>
      <c r="F32" s="5">
        <v>15</v>
      </c>
      <c r="G32" s="5"/>
      <c r="H32" s="5">
        <v>-15</v>
      </c>
    </row>
    <row r="33" spans="2:8" ht="15.75">
      <c r="B33" t="s">
        <v>51</v>
      </c>
      <c r="F33" s="6">
        <v>7</v>
      </c>
      <c r="G33" s="5"/>
      <c r="H33" s="6">
        <v>30</v>
      </c>
    </row>
    <row r="34" spans="6:8" ht="15.75">
      <c r="F34" s="5"/>
      <c r="G34" s="5"/>
      <c r="H34" s="5"/>
    </row>
    <row r="35" spans="3:8" ht="15.75">
      <c r="C35" t="s">
        <v>52</v>
      </c>
      <c r="F35" s="6">
        <f>SUM(F28:F33)</f>
        <v>-3992</v>
      </c>
      <c r="G35" s="5"/>
      <c r="H35" s="6">
        <f>SUM(H28:H33)</f>
        <v>-7083</v>
      </c>
    </row>
    <row r="36" spans="6:8" ht="15.75">
      <c r="F36" s="5"/>
      <c r="G36" s="5"/>
      <c r="H36" s="5"/>
    </row>
    <row r="37" spans="1:8" ht="15.75">
      <c r="A37" s="2" t="s">
        <v>53</v>
      </c>
      <c r="F37" s="5"/>
      <c r="G37" s="5"/>
      <c r="H37" s="5"/>
    </row>
    <row r="38" spans="1:8" ht="15.75">
      <c r="A38" s="2"/>
      <c r="B38" t="s">
        <v>225</v>
      </c>
      <c r="F38" s="5">
        <v>-3040</v>
      </c>
      <c r="G38" s="5"/>
      <c r="H38" s="5">
        <v>-3040</v>
      </c>
    </row>
    <row r="39" spans="2:8" ht="15.75">
      <c r="B39" t="s">
        <v>54</v>
      </c>
      <c r="F39" s="6">
        <v>-716</v>
      </c>
      <c r="G39" s="5"/>
      <c r="H39" s="6">
        <v>-342</v>
      </c>
    </row>
    <row r="40" spans="6:8" ht="15.75">
      <c r="F40" s="9"/>
      <c r="G40" s="5"/>
      <c r="H40" s="9"/>
    </row>
    <row r="41" spans="3:8" ht="15.75">
      <c r="C41" t="s">
        <v>322</v>
      </c>
      <c r="F41" s="6">
        <f>+F38+F39</f>
        <v>-3756</v>
      </c>
      <c r="G41" s="5"/>
      <c r="H41" s="6">
        <f>+H38+H39</f>
        <v>-3382</v>
      </c>
    </row>
    <row r="42" spans="6:8" ht="13.5" customHeight="1">
      <c r="F42" s="5"/>
      <c r="G42" s="5"/>
      <c r="H42" s="5"/>
    </row>
    <row r="43" spans="1:8" ht="15.75">
      <c r="A43" s="2" t="s">
        <v>271</v>
      </c>
      <c r="H43" s="5"/>
    </row>
    <row r="44" spans="2:8" ht="15.75">
      <c r="B44" t="s">
        <v>301</v>
      </c>
      <c r="F44" s="5">
        <f>+F25+F35+F41</f>
        <v>-280</v>
      </c>
      <c r="G44" s="5"/>
      <c r="H44" s="5">
        <f>+H25+H35+H41</f>
        <v>-4590</v>
      </c>
    </row>
    <row r="45" spans="6:8" ht="8.25" customHeight="1">
      <c r="F45" s="5"/>
      <c r="G45" s="5"/>
      <c r="H45" s="5"/>
    </row>
    <row r="46" spans="2:8" ht="15.75">
      <c r="B46" t="s">
        <v>302</v>
      </c>
      <c r="F46" s="5">
        <v>19118</v>
      </c>
      <c r="G46" s="5"/>
      <c r="H46" s="6">
        <v>23708</v>
      </c>
    </row>
    <row r="47" spans="6:8" ht="9.75" customHeight="1">
      <c r="F47" s="29"/>
      <c r="G47" s="9"/>
      <c r="H47" s="5"/>
    </row>
    <row r="48" spans="2:8" ht="16.5" thickBot="1">
      <c r="B48" t="s">
        <v>303</v>
      </c>
      <c r="F48" s="14">
        <f>SUM(F44:F46)</f>
        <v>18838</v>
      </c>
      <c r="G48" s="9"/>
      <c r="H48" s="14">
        <f>SUM(H44:H46)</f>
        <v>19118</v>
      </c>
    </row>
    <row r="49" ht="16.5" thickTop="1">
      <c r="H49" s="5"/>
    </row>
    <row r="50" ht="15.75">
      <c r="H50" s="5"/>
    </row>
    <row r="51" ht="15.75">
      <c r="H51" s="5"/>
    </row>
    <row r="52" ht="15.75">
      <c r="H52" s="5"/>
    </row>
    <row r="53" ht="15.75">
      <c r="H53" s="5"/>
    </row>
    <row r="54" ht="15.75">
      <c r="H54" s="5"/>
    </row>
    <row r="55" ht="15.75">
      <c r="H55" s="5"/>
    </row>
    <row r="56" ht="15.75">
      <c r="H56" s="5"/>
    </row>
    <row r="57" ht="15.75">
      <c r="H57" s="5"/>
    </row>
    <row r="58" ht="15.75">
      <c r="H58" s="5"/>
    </row>
    <row r="59" ht="15.75">
      <c r="H59" s="5"/>
    </row>
  </sheetData>
  <mergeCells count="6">
    <mergeCell ref="A8:H8"/>
    <mergeCell ref="A9:H9"/>
    <mergeCell ref="A1:C1"/>
    <mergeCell ref="A2:C2"/>
    <mergeCell ref="A5:H5"/>
    <mergeCell ref="A6:H6"/>
  </mergeCells>
  <printOptions/>
  <pageMargins left="0.75" right="0.75" top="1" bottom="1" header="0.5" footer="0.5"/>
  <pageSetup firstPageNumber="6" useFirstPageNumber="1" horizontalDpi="600" verticalDpi="600" orientation="portrait" paperSize="9" r:id="rId1"/>
  <headerFooter alignWithMargins="0">
    <oddFooter>&amp;C&amp;10Page &amp;P</oddFooter>
  </headerFooter>
</worksheet>
</file>

<file path=xl/worksheets/sheet7.xml><?xml version="1.0" encoding="utf-8"?>
<worksheet xmlns="http://schemas.openxmlformats.org/spreadsheetml/2006/main" xmlns:r="http://schemas.openxmlformats.org/officeDocument/2006/relationships">
  <dimension ref="A1:O648"/>
  <sheetViews>
    <sheetView workbookViewId="0" topLeftCell="A1">
      <selection activeCell="B471" sqref="B471"/>
    </sheetView>
  </sheetViews>
  <sheetFormatPr defaultColWidth="9.00390625" defaultRowHeight="15.75"/>
  <cols>
    <col min="1" max="1" width="3.375" style="20" customWidth="1"/>
    <col min="2" max="2" width="3.875" style="20" customWidth="1"/>
    <col min="3" max="3" width="4.125" style="20" customWidth="1"/>
    <col min="4" max="4" width="4.375" style="20" customWidth="1"/>
    <col min="5" max="5" width="9.875" style="20" customWidth="1"/>
    <col min="6" max="6" width="9.75390625" style="20" customWidth="1"/>
    <col min="7" max="7" width="12.00390625" style="20" customWidth="1"/>
    <col min="8" max="8" width="0.5" style="20" customWidth="1"/>
    <col min="9" max="9" width="11.125" style="20" bestFit="1" customWidth="1"/>
    <col min="10" max="10" width="0.5" style="20" customWidth="1"/>
    <col min="11" max="11" width="13.125" style="20" customWidth="1"/>
    <col min="12" max="12" width="0.5" style="20" customWidth="1"/>
    <col min="13" max="13" width="13.125" style="20" customWidth="1"/>
    <col min="14" max="16384" width="9.00390625" style="20" customWidth="1"/>
  </cols>
  <sheetData>
    <row r="1" spans="1:3" ht="15.75">
      <c r="A1" s="128" t="s">
        <v>216</v>
      </c>
      <c r="B1" s="128"/>
      <c r="C1" s="128"/>
    </row>
    <row r="2" spans="1:3" ht="15.75">
      <c r="A2" s="130" t="s">
        <v>315</v>
      </c>
      <c r="B2" s="131"/>
      <c r="C2" s="132"/>
    </row>
    <row r="3" spans="1:3" ht="15.75">
      <c r="A3" s="49"/>
      <c r="B3" s="49"/>
      <c r="C3" s="49"/>
    </row>
    <row r="4" spans="1:3" ht="15.75">
      <c r="A4" s="49"/>
      <c r="B4" s="49"/>
      <c r="C4" s="49"/>
    </row>
    <row r="5" spans="1:13" ht="15.75">
      <c r="A5" s="107" t="str">
        <f>+GCFS!A5</f>
        <v>MINTYE INDUSTRIES BHD.</v>
      </c>
      <c r="B5" s="107"/>
      <c r="C5" s="107"/>
      <c r="D5" s="107"/>
      <c r="E5" s="107"/>
      <c r="F5" s="107"/>
      <c r="G5" s="107"/>
      <c r="H5" s="107"/>
      <c r="I5" s="107"/>
      <c r="J5" s="107"/>
      <c r="K5" s="107"/>
      <c r="L5" s="107"/>
      <c r="M5" s="107"/>
    </row>
    <row r="6" spans="1:13" ht="15.75">
      <c r="A6" s="128" t="s">
        <v>85</v>
      </c>
      <c r="B6" s="128"/>
      <c r="C6" s="128"/>
      <c r="D6" s="128"/>
      <c r="E6" s="128"/>
      <c r="F6" s="128"/>
      <c r="G6" s="128"/>
      <c r="H6" s="128"/>
      <c r="I6" s="128"/>
      <c r="J6" s="128"/>
      <c r="K6" s="128"/>
      <c r="L6" s="128"/>
      <c r="M6" s="128"/>
    </row>
    <row r="7" spans="1:13" ht="10.5" customHeight="1">
      <c r="A7" s="22"/>
      <c r="B7" s="22"/>
      <c r="C7" s="22"/>
      <c r="D7" s="22"/>
      <c r="E7" s="22"/>
      <c r="F7" s="22"/>
      <c r="G7" s="22"/>
      <c r="H7" s="22"/>
      <c r="I7" s="22"/>
      <c r="J7" s="22"/>
      <c r="K7" s="22"/>
      <c r="L7" s="22"/>
      <c r="M7" s="22"/>
    </row>
    <row r="8" spans="1:13" ht="15.75">
      <c r="A8" s="119" t="s">
        <v>239</v>
      </c>
      <c r="B8" s="119"/>
      <c r="C8" s="119"/>
      <c r="D8" s="119"/>
      <c r="E8" s="119"/>
      <c r="F8" s="119"/>
      <c r="G8" s="119"/>
      <c r="H8" s="119"/>
      <c r="I8" s="119"/>
      <c r="J8" s="119"/>
      <c r="K8" s="119"/>
      <c r="L8" s="119"/>
      <c r="M8" s="119"/>
    </row>
    <row r="9" spans="1:13" ht="15.75">
      <c r="A9" s="120" t="s">
        <v>306</v>
      </c>
      <c r="B9" s="120"/>
      <c r="C9" s="120"/>
      <c r="D9" s="120"/>
      <c r="E9" s="120"/>
      <c r="F9" s="120"/>
      <c r="G9" s="120"/>
      <c r="H9" s="120"/>
      <c r="I9" s="120"/>
      <c r="J9" s="120"/>
      <c r="K9" s="120"/>
      <c r="L9" s="120"/>
      <c r="M9" s="120"/>
    </row>
    <row r="10" spans="1:13" ht="15.75">
      <c r="A10" s="22"/>
      <c r="B10" s="22"/>
      <c r="C10" s="22"/>
      <c r="D10" s="22"/>
      <c r="E10" s="22"/>
      <c r="F10" s="22"/>
      <c r="G10" s="22"/>
      <c r="H10" s="22"/>
      <c r="I10" s="22"/>
      <c r="J10" s="22"/>
      <c r="K10" s="22"/>
      <c r="L10" s="22"/>
      <c r="M10" s="22"/>
    </row>
    <row r="11" spans="1:3" ht="15.75">
      <c r="A11" s="21" t="s">
        <v>55</v>
      </c>
      <c r="B11" s="3" t="s">
        <v>79</v>
      </c>
      <c r="C11" s="3"/>
    </row>
    <row r="12" spans="2:13" ht="15.75">
      <c r="B12" s="126" t="s">
        <v>240</v>
      </c>
      <c r="C12" s="126"/>
      <c r="D12" s="126"/>
      <c r="E12" s="126"/>
      <c r="F12" s="126"/>
      <c r="G12" s="126"/>
      <c r="H12" s="126"/>
      <c r="I12" s="126"/>
      <c r="J12" s="126"/>
      <c r="K12" s="126"/>
      <c r="L12" s="126"/>
      <c r="M12" s="126"/>
    </row>
    <row r="13" spans="2:13" ht="15.75">
      <c r="B13" s="126"/>
      <c r="C13" s="126"/>
      <c r="D13" s="126"/>
      <c r="E13" s="126"/>
      <c r="F13" s="126"/>
      <c r="G13" s="126"/>
      <c r="H13" s="126"/>
      <c r="I13" s="126"/>
      <c r="J13" s="126"/>
      <c r="K13" s="126"/>
      <c r="L13" s="126"/>
      <c r="M13" s="126"/>
    </row>
    <row r="14" spans="2:13" ht="15.75">
      <c r="B14" s="126"/>
      <c r="C14" s="126"/>
      <c r="D14" s="126"/>
      <c r="E14" s="126"/>
      <c r="F14" s="126"/>
      <c r="G14" s="126"/>
      <c r="H14" s="126"/>
      <c r="I14" s="126"/>
      <c r="J14" s="126"/>
      <c r="K14" s="126"/>
      <c r="L14" s="126"/>
      <c r="M14" s="126"/>
    </row>
    <row r="15" spans="2:13" ht="15.75">
      <c r="B15" s="126"/>
      <c r="C15" s="126"/>
      <c r="D15" s="126"/>
      <c r="E15" s="126"/>
      <c r="F15" s="126"/>
      <c r="G15" s="126"/>
      <c r="H15" s="126"/>
      <c r="I15" s="126"/>
      <c r="J15" s="126"/>
      <c r="K15" s="126"/>
      <c r="L15" s="126"/>
      <c r="M15" s="126"/>
    </row>
    <row r="16" ht="10.5" customHeight="1"/>
    <row r="17" spans="2:13" ht="15.75">
      <c r="B17" s="126" t="s">
        <v>388</v>
      </c>
      <c r="C17" s="126"/>
      <c r="D17" s="126"/>
      <c r="E17" s="126"/>
      <c r="F17" s="126"/>
      <c r="G17" s="126"/>
      <c r="H17" s="126"/>
      <c r="I17" s="126"/>
      <c r="J17" s="126"/>
      <c r="K17" s="126"/>
      <c r="L17" s="126"/>
      <c r="M17" s="126"/>
    </row>
    <row r="18" spans="2:13" ht="15.75">
      <c r="B18" s="126"/>
      <c r="C18" s="126"/>
      <c r="D18" s="126"/>
      <c r="E18" s="126"/>
      <c r="F18" s="126"/>
      <c r="G18" s="126"/>
      <c r="H18" s="126"/>
      <c r="I18" s="126"/>
      <c r="J18" s="126"/>
      <c r="K18" s="126"/>
      <c r="L18" s="126"/>
      <c r="M18" s="126"/>
    </row>
    <row r="19" spans="2:13" ht="15.75">
      <c r="B19" s="126"/>
      <c r="C19" s="126"/>
      <c r="D19" s="126"/>
      <c r="E19" s="126"/>
      <c r="F19" s="126"/>
      <c r="G19" s="126"/>
      <c r="H19" s="126"/>
      <c r="I19" s="126"/>
      <c r="J19" s="126"/>
      <c r="K19" s="126"/>
      <c r="L19" s="126"/>
      <c r="M19" s="126"/>
    </row>
    <row r="20" spans="2:13" ht="15.75">
      <c r="B20" s="126"/>
      <c r="C20" s="126"/>
      <c r="D20" s="126"/>
      <c r="E20" s="126"/>
      <c r="F20" s="126"/>
      <c r="G20" s="126"/>
      <c r="H20" s="126"/>
      <c r="I20" s="126"/>
      <c r="J20" s="126"/>
      <c r="K20" s="126"/>
      <c r="L20" s="126"/>
      <c r="M20" s="126"/>
    </row>
    <row r="22" spans="2:13" ht="15.75">
      <c r="B22" s="126" t="s">
        <v>290</v>
      </c>
      <c r="C22" s="126"/>
      <c r="D22" s="126"/>
      <c r="E22" s="126"/>
      <c r="F22" s="126"/>
      <c r="G22" s="126"/>
      <c r="H22" s="126"/>
      <c r="I22" s="126"/>
      <c r="J22" s="126"/>
      <c r="K22" s="126"/>
      <c r="L22" s="126"/>
      <c r="M22" s="126"/>
    </row>
    <row r="23" spans="2:13" ht="15.75">
      <c r="B23" s="126"/>
      <c r="C23" s="126"/>
      <c r="D23" s="126"/>
      <c r="E23" s="126"/>
      <c r="F23" s="126"/>
      <c r="G23" s="126"/>
      <c r="H23" s="126"/>
      <c r="I23" s="126"/>
      <c r="J23" s="126"/>
      <c r="K23" s="126"/>
      <c r="L23" s="126"/>
      <c r="M23" s="126"/>
    </row>
    <row r="24" spans="2:13" ht="15.75">
      <c r="B24" s="126"/>
      <c r="C24" s="126"/>
      <c r="D24" s="126"/>
      <c r="E24" s="126"/>
      <c r="F24" s="126"/>
      <c r="G24" s="126"/>
      <c r="H24" s="126"/>
      <c r="I24" s="126"/>
      <c r="J24" s="126"/>
      <c r="K24" s="126"/>
      <c r="L24" s="126"/>
      <c r="M24" s="126"/>
    </row>
    <row r="25" ht="9.75" customHeight="1"/>
    <row r="26" spans="2:13" ht="15.75">
      <c r="B26" s="126" t="s">
        <v>326</v>
      </c>
      <c r="C26" s="126"/>
      <c r="D26" s="126"/>
      <c r="E26" s="126"/>
      <c r="F26" s="126"/>
      <c r="G26" s="126"/>
      <c r="H26" s="126"/>
      <c r="I26" s="126"/>
      <c r="J26" s="126"/>
      <c r="K26" s="126"/>
      <c r="L26" s="126"/>
      <c r="M26" s="126"/>
    </row>
    <row r="27" spans="2:13" ht="15.75">
      <c r="B27" s="126"/>
      <c r="C27" s="126"/>
      <c r="D27" s="126"/>
      <c r="E27" s="126"/>
      <c r="F27" s="126"/>
      <c r="G27" s="126"/>
      <c r="H27" s="126"/>
      <c r="I27" s="126"/>
      <c r="J27" s="126"/>
      <c r="K27" s="126"/>
      <c r="L27" s="126"/>
      <c r="M27" s="126"/>
    </row>
    <row r="28" spans="9:13" ht="15.75">
      <c r="I28" s="19"/>
      <c r="J28" s="19"/>
      <c r="K28" s="19" t="s">
        <v>135</v>
      </c>
      <c r="L28" s="19"/>
      <c r="M28" s="19"/>
    </row>
    <row r="29" spans="9:13" ht="15.75">
      <c r="I29" s="19"/>
      <c r="J29" s="19"/>
      <c r="K29" s="19" t="s">
        <v>139</v>
      </c>
      <c r="L29" s="19"/>
      <c r="M29" s="19"/>
    </row>
    <row r="30" spans="9:13" ht="15.75">
      <c r="I30" s="19" t="s">
        <v>133</v>
      </c>
      <c r="J30" s="19"/>
      <c r="K30" s="19" t="s">
        <v>136</v>
      </c>
      <c r="L30" s="19"/>
      <c r="M30" s="19"/>
    </row>
    <row r="31" spans="9:13" ht="15.75">
      <c r="I31" s="32" t="s">
        <v>134</v>
      </c>
      <c r="J31" s="32"/>
      <c r="K31" s="32" t="s">
        <v>137</v>
      </c>
      <c r="L31" s="32"/>
      <c r="M31" s="32" t="s">
        <v>138</v>
      </c>
    </row>
    <row r="32" spans="9:13" ht="15.75">
      <c r="I32" s="19" t="s">
        <v>63</v>
      </c>
      <c r="J32" s="19"/>
      <c r="K32" s="19" t="s">
        <v>63</v>
      </c>
      <c r="L32" s="19"/>
      <c r="M32" s="19" t="s">
        <v>63</v>
      </c>
    </row>
    <row r="33" spans="2:13" ht="15.75">
      <c r="B33" s="1" t="s">
        <v>140</v>
      </c>
      <c r="C33" s="1"/>
      <c r="I33" s="23"/>
      <c r="J33" s="23"/>
      <c r="K33" s="23"/>
      <c r="L33" s="23"/>
      <c r="M33" s="23"/>
    </row>
    <row r="34" spans="2:14" ht="15.75">
      <c r="B34" s="20" t="s">
        <v>319</v>
      </c>
      <c r="C34" s="1"/>
      <c r="I34" s="23">
        <v>0</v>
      </c>
      <c r="J34" s="23"/>
      <c r="K34" s="23">
        <v>882</v>
      </c>
      <c r="L34" s="23"/>
      <c r="M34" s="23">
        <f>+I34+K34</f>
        <v>882</v>
      </c>
      <c r="N34" s="68"/>
    </row>
    <row r="35" spans="2:13" ht="15.75">
      <c r="B35" s="20" t="s">
        <v>323</v>
      </c>
      <c r="I35" s="23">
        <v>-316</v>
      </c>
      <c r="J35" s="23"/>
      <c r="K35" s="23">
        <v>-1308</v>
      </c>
      <c r="L35" s="23"/>
      <c r="M35" s="23">
        <f>+I35+K35</f>
        <v>-1624</v>
      </c>
    </row>
    <row r="36" spans="2:14" ht="15.75">
      <c r="B36" s="20" t="s">
        <v>32</v>
      </c>
      <c r="I36" s="23">
        <v>-1345</v>
      </c>
      <c r="J36" s="23"/>
      <c r="K36" s="23">
        <v>-82</v>
      </c>
      <c r="L36" s="23"/>
      <c r="M36" s="23">
        <f>+I36+K36</f>
        <v>-1427</v>
      </c>
      <c r="N36" s="68"/>
    </row>
    <row r="37" spans="2:14" ht="16.5" customHeight="1">
      <c r="B37" s="20" t="s">
        <v>98</v>
      </c>
      <c r="I37" s="23">
        <v>42901</v>
      </c>
      <c r="J37" s="23"/>
      <c r="K37" s="23">
        <v>990</v>
      </c>
      <c r="L37" s="23"/>
      <c r="M37" s="23">
        <f>+I37+K37</f>
        <v>43891</v>
      </c>
      <c r="N37" s="68"/>
    </row>
    <row r="38" spans="2:13" ht="15.75">
      <c r="B38" s="20" t="s">
        <v>367</v>
      </c>
      <c r="I38" s="24">
        <v>2287</v>
      </c>
      <c r="J38" s="23"/>
      <c r="K38" s="24">
        <v>-1498</v>
      </c>
      <c r="L38" s="23"/>
      <c r="M38" s="24">
        <f>+I38+K38</f>
        <v>789</v>
      </c>
    </row>
    <row r="39" spans="9:13" ht="9.75" customHeight="1">
      <c r="I39" s="23"/>
      <c r="J39" s="23"/>
      <c r="K39" s="23"/>
      <c r="L39" s="23"/>
      <c r="M39" s="23"/>
    </row>
    <row r="40" spans="2:13" ht="15.75">
      <c r="B40" s="20" t="s">
        <v>324</v>
      </c>
      <c r="I40" s="23"/>
      <c r="J40" s="23"/>
      <c r="K40" s="23"/>
      <c r="L40" s="23"/>
      <c r="M40" s="23"/>
    </row>
    <row r="41" spans="2:13" ht="15.75">
      <c r="B41" s="20" t="s">
        <v>325</v>
      </c>
      <c r="I41" s="93">
        <f>+(83187-747)/38000</f>
        <v>2.1694736842105264</v>
      </c>
      <c r="J41" s="61"/>
      <c r="K41" s="61"/>
      <c r="L41" s="61"/>
      <c r="M41" s="93">
        <f>+GBS!H87</f>
        <v>2.1561315789473685</v>
      </c>
    </row>
    <row r="42" spans="9:13" ht="11.25" customHeight="1">
      <c r="I42" s="23"/>
      <c r="J42" s="23"/>
      <c r="K42" s="23"/>
      <c r="L42" s="23"/>
      <c r="M42" s="23"/>
    </row>
    <row r="43" spans="2:13" ht="15.75">
      <c r="B43" s="1" t="s">
        <v>141</v>
      </c>
      <c r="C43" s="1"/>
      <c r="I43" s="23"/>
      <c r="J43" s="23"/>
      <c r="K43" s="23"/>
      <c r="L43" s="23"/>
      <c r="M43" s="23"/>
    </row>
    <row r="44" spans="2:13" ht="15.75">
      <c r="B44" s="20" t="s">
        <v>20</v>
      </c>
      <c r="C44" s="1"/>
      <c r="I44" s="23">
        <v>-1624</v>
      </c>
      <c r="J44" s="23"/>
      <c r="K44" s="23">
        <v>380</v>
      </c>
      <c r="L44" s="23"/>
      <c r="M44" s="23">
        <f>+I44+K44</f>
        <v>-1244</v>
      </c>
    </row>
    <row r="45" spans="2:13" ht="15.75">
      <c r="B45" s="20" t="s">
        <v>32</v>
      </c>
      <c r="I45" s="23">
        <v>-51</v>
      </c>
      <c r="J45" s="23"/>
      <c r="K45" s="23">
        <v>-35</v>
      </c>
      <c r="L45" s="23"/>
      <c r="M45" s="23">
        <f>+I45+K45</f>
        <v>-86</v>
      </c>
    </row>
    <row r="46" spans="2:13" ht="15.75" customHeight="1">
      <c r="B46" s="20" t="s">
        <v>161</v>
      </c>
      <c r="I46" s="24">
        <v>5586</v>
      </c>
      <c r="J46" s="61"/>
      <c r="K46" s="24">
        <v>345</v>
      </c>
      <c r="L46" s="61"/>
      <c r="M46" s="24">
        <f>+I46+K46</f>
        <v>5931</v>
      </c>
    </row>
    <row r="47" ht="11.25" customHeight="1"/>
    <row r="48" spans="2:11" ht="15.75">
      <c r="B48" s="20" t="s">
        <v>166</v>
      </c>
      <c r="K48" s="68"/>
    </row>
    <row r="49" spans="2:13" ht="15.75">
      <c r="B49" s="20" t="s">
        <v>247</v>
      </c>
      <c r="I49" s="93">
        <f>(+I46/60800)*100</f>
        <v>9.1875</v>
      </c>
      <c r="J49" s="22"/>
      <c r="K49" s="22"/>
      <c r="L49" s="22"/>
      <c r="M49" s="93">
        <f>(+M46/60800)*100</f>
        <v>9.754934210526315</v>
      </c>
    </row>
    <row r="50" spans="1:13" ht="15.75">
      <c r="A50" s="128" t="s">
        <v>216</v>
      </c>
      <c r="B50" s="128"/>
      <c r="C50" s="128"/>
      <c r="I50" s="92"/>
      <c r="J50" s="22"/>
      <c r="K50" s="22"/>
      <c r="L50" s="22"/>
      <c r="M50" s="92"/>
    </row>
    <row r="51" spans="1:13" ht="15.75">
      <c r="A51" s="130" t="s">
        <v>315</v>
      </c>
      <c r="B51" s="131"/>
      <c r="C51" s="132"/>
      <c r="I51" s="92"/>
      <c r="J51" s="22"/>
      <c r="K51" s="22"/>
      <c r="L51" s="22"/>
      <c r="M51" s="92"/>
    </row>
    <row r="52" spans="1:3" ht="15.75">
      <c r="A52" s="49"/>
      <c r="B52" s="49"/>
      <c r="C52" s="49"/>
    </row>
    <row r="54" spans="1:3" ht="15.75">
      <c r="A54" s="21" t="s">
        <v>56</v>
      </c>
      <c r="B54" s="3" t="s">
        <v>61</v>
      </c>
      <c r="C54" s="3"/>
    </row>
    <row r="55" spans="2:13" ht="15.75">
      <c r="B55" s="126" t="s">
        <v>273</v>
      </c>
      <c r="C55" s="126"/>
      <c r="D55" s="126"/>
      <c r="E55" s="126"/>
      <c r="F55" s="126"/>
      <c r="G55" s="126"/>
      <c r="H55" s="126"/>
      <c r="I55" s="126"/>
      <c r="J55" s="126"/>
      <c r="K55" s="126"/>
      <c r="L55" s="126"/>
      <c r="M55" s="126"/>
    </row>
    <row r="56" ht="12" customHeight="1"/>
    <row r="57" spans="1:3" ht="15.75">
      <c r="A57" s="21" t="s">
        <v>58</v>
      </c>
      <c r="B57" s="3" t="s">
        <v>57</v>
      </c>
      <c r="C57" s="3"/>
    </row>
    <row r="58" spans="2:13" ht="15.75">
      <c r="B58" s="126" t="s">
        <v>106</v>
      </c>
      <c r="C58" s="126"/>
      <c r="D58" s="126"/>
      <c r="E58" s="126"/>
      <c r="F58" s="126"/>
      <c r="G58" s="126"/>
      <c r="H58" s="126"/>
      <c r="I58" s="126"/>
      <c r="J58" s="126"/>
      <c r="K58" s="126"/>
      <c r="L58" s="126"/>
      <c r="M58" s="126"/>
    </row>
    <row r="59" spans="2:13" ht="15.75">
      <c r="B59" s="126"/>
      <c r="C59" s="126"/>
      <c r="D59" s="126"/>
      <c r="E59" s="126"/>
      <c r="F59" s="126"/>
      <c r="G59" s="126"/>
      <c r="H59" s="126"/>
      <c r="I59" s="126"/>
      <c r="J59" s="126"/>
      <c r="K59" s="126"/>
      <c r="L59" s="126"/>
      <c r="M59" s="126"/>
    </row>
    <row r="60" spans="2:13" ht="15.75">
      <c r="B60" s="126"/>
      <c r="C60" s="126"/>
      <c r="D60" s="126"/>
      <c r="E60" s="126"/>
      <c r="F60" s="126"/>
      <c r="G60" s="126"/>
      <c r="H60" s="126"/>
      <c r="I60" s="126"/>
      <c r="J60" s="126"/>
      <c r="K60" s="126"/>
      <c r="L60" s="126"/>
      <c r="M60" s="126"/>
    </row>
    <row r="62" spans="9:13" ht="15.75">
      <c r="I62" s="128" t="s">
        <v>255</v>
      </c>
      <c r="J62" s="128"/>
      <c r="K62" s="128"/>
      <c r="L62" s="128"/>
      <c r="M62" s="128"/>
    </row>
    <row r="63" spans="9:13" ht="15.75">
      <c r="I63" s="133" t="s">
        <v>285</v>
      </c>
      <c r="J63" s="133"/>
      <c r="K63" s="133"/>
      <c r="L63" s="133"/>
      <c r="M63" s="133"/>
    </row>
    <row r="64" spans="9:13" ht="15.75">
      <c r="I64" s="19" t="s">
        <v>203</v>
      </c>
      <c r="J64" s="19"/>
      <c r="K64" s="19" t="s">
        <v>203</v>
      </c>
      <c r="L64" s="19"/>
      <c r="M64" s="19"/>
    </row>
    <row r="65" spans="9:13" ht="15.75">
      <c r="I65" s="19" t="s">
        <v>205</v>
      </c>
      <c r="J65" s="19"/>
      <c r="K65" s="19" t="s">
        <v>204</v>
      </c>
      <c r="L65" s="32"/>
      <c r="M65" s="19" t="s">
        <v>43</v>
      </c>
    </row>
    <row r="66" spans="9:13" ht="15.75">
      <c r="I66" s="19" t="s">
        <v>63</v>
      </c>
      <c r="J66" s="19"/>
      <c r="K66" s="19" t="s">
        <v>63</v>
      </c>
      <c r="L66" s="19"/>
      <c r="M66" s="19" t="s">
        <v>63</v>
      </c>
    </row>
    <row r="67" spans="2:13" ht="15.75">
      <c r="B67" s="1" t="s">
        <v>206</v>
      </c>
      <c r="C67" s="1"/>
      <c r="K67" s="36"/>
      <c r="L67" s="36"/>
      <c r="M67" s="36"/>
    </row>
    <row r="68" spans="2:13" ht="15.75">
      <c r="B68" s="20" t="s">
        <v>190</v>
      </c>
      <c r="I68" s="23">
        <v>10936</v>
      </c>
      <c r="J68" s="23"/>
      <c r="K68" s="46">
        <v>60794</v>
      </c>
      <c r="L68" s="46"/>
      <c r="M68" s="46">
        <f aca="true" t="shared" si="0" ref="M68:M73">SUM(I68:K68)</f>
        <v>71730</v>
      </c>
    </row>
    <row r="69" spans="2:13" ht="15.75">
      <c r="B69" s="20" t="s">
        <v>186</v>
      </c>
      <c r="I69" s="23">
        <v>0</v>
      </c>
      <c r="J69" s="23"/>
      <c r="K69" s="46">
        <f>4687-574-1</f>
        <v>4112</v>
      </c>
      <c r="L69" s="46"/>
      <c r="M69" s="46">
        <f t="shared" si="0"/>
        <v>4112</v>
      </c>
    </row>
    <row r="70" spans="2:14" ht="15.75">
      <c r="B70" s="20" t="s">
        <v>237</v>
      </c>
      <c r="G70" s="68"/>
      <c r="I70" s="23">
        <v>0</v>
      </c>
      <c r="J70" s="23"/>
      <c r="K70" s="46">
        <v>574</v>
      </c>
      <c r="L70" s="46"/>
      <c r="M70" s="46">
        <f t="shared" si="0"/>
        <v>574</v>
      </c>
      <c r="N70" s="68"/>
    </row>
    <row r="71" spans="2:13" ht="15.75">
      <c r="B71" s="20" t="s">
        <v>187</v>
      </c>
      <c r="I71" s="23">
        <v>0</v>
      </c>
      <c r="J71" s="23"/>
      <c r="K71" s="46">
        <v>-350</v>
      </c>
      <c r="L71" s="46"/>
      <c r="M71" s="46">
        <f t="shared" si="0"/>
        <v>-350</v>
      </c>
    </row>
    <row r="72" spans="2:13" ht="15.75">
      <c r="B72" s="20" t="s">
        <v>191</v>
      </c>
      <c r="I72" s="23">
        <v>-1</v>
      </c>
      <c r="J72" s="23"/>
      <c r="K72" s="46">
        <v>-2237</v>
      </c>
      <c r="L72" s="46"/>
      <c r="M72" s="46">
        <f t="shared" si="0"/>
        <v>-2238</v>
      </c>
    </row>
    <row r="73" spans="2:13" ht="15.75" hidden="1">
      <c r="B73" s="20" t="s">
        <v>207</v>
      </c>
      <c r="I73" s="23">
        <v>0</v>
      </c>
      <c r="J73" s="23"/>
      <c r="K73" s="46">
        <v>0</v>
      </c>
      <c r="L73" s="46"/>
      <c r="M73" s="46">
        <f t="shared" si="0"/>
        <v>0</v>
      </c>
    </row>
    <row r="74" spans="2:13" ht="15.75">
      <c r="B74" s="20" t="s">
        <v>289</v>
      </c>
      <c r="I74" s="43">
        <f>SUM(I68:I73)</f>
        <v>10935</v>
      </c>
      <c r="J74" s="23"/>
      <c r="K74" s="43">
        <f>SUM(K68:K73)</f>
        <v>62893</v>
      </c>
      <c r="L74" s="23"/>
      <c r="M74" s="43">
        <f>SUM(M68:M73)</f>
        <v>73828</v>
      </c>
    </row>
    <row r="75" spans="9:13" ht="8.25" customHeight="1">
      <c r="I75" s="23"/>
      <c r="J75" s="23"/>
      <c r="K75" s="46"/>
      <c r="L75" s="46"/>
      <c r="M75" s="46"/>
    </row>
    <row r="76" spans="2:13" ht="15.75">
      <c r="B76" s="1" t="s">
        <v>208</v>
      </c>
      <c r="C76" s="1"/>
      <c r="I76" s="23"/>
      <c r="J76" s="23"/>
      <c r="K76" s="46"/>
      <c r="L76" s="46"/>
      <c r="M76" s="46"/>
    </row>
    <row r="77" spans="2:14" ht="15.75">
      <c r="B77" s="20" t="s">
        <v>190</v>
      </c>
      <c r="I77" s="23">
        <v>2745</v>
      </c>
      <c r="J77" s="23"/>
      <c r="K77" s="46">
        <f>37074-2745</f>
        <v>34329</v>
      </c>
      <c r="L77" s="46"/>
      <c r="M77" s="46">
        <f>SUM(I77:K77)</f>
        <v>37074</v>
      </c>
      <c r="N77" s="68"/>
    </row>
    <row r="78" spans="2:14" ht="15.75">
      <c r="B78" s="20" t="s">
        <v>192</v>
      </c>
      <c r="I78" s="23">
        <v>343</v>
      </c>
      <c r="J78" s="23"/>
      <c r="K78" s="46">
        <f>4088-I78</f>
        <v>3745</v>
      </c>
      <c r="L78" s="46"/>
      <c r="M78" s="46">
        <f>SUM(I78:K78)</f>
        <v>4088</v>
      </c>
      <c r="N78" s="68"/>
    </row>
    <row r="79" spans="2:13" ht="15.75">
      <c r="B79" s="20" t="s">
        <v>187</v>
      </c>
      <c r="I79" s="23">
        <v>0</v>
      </c>
      <c r="J79" s="23"/>
      <c r="K79" s="46">
        <v>-333</v>
      </c>
      <c r="L79" s="46"/>
      <c r="M79" s="46">
        <f>SUM(I79:K79)</f>
        <v>-333</v>
      </c>
    </row>
    <row r="80" spans="2:13" ht="15.75">
      <c r="B80" s="20" t="s">
        <v>191</v>
      </c>
      <c r="I80" s="23">
        <v>-1</v>
      </c>
      <c r="J80" s="23"/>
      <c r="K80" s="46">
        <v>-2115</v>
      </c>
      <c r="L80" s="46"/>
      <c r="M80" s="46">
        <f>SUM(I80:K80)</f>
        <v>-2116</v>
      </c>
    </row>
    <row r="81" spans="2:13" ht="15.75">
      <c r="B81" s="20" t="s">
        <v>289</v>
      </c>
      <c r="I81" s="47">
        <f>SUM(I77:I80)</f>
        <v>3087</v>
      </c>
      <c r="J81" s="23"/>
      <c r="K81" s="47">
        <f>SUM(K77:K80)</f>
        <v>35626</v>
      </c>
      <c r="L81" s="46"/>
      <c r="M81" s="47">
        <f>SUM(M77:M80)</f>
        <v>38713</v>
      </c>
    </row>
    <row r="82" spans="9:13" ht="9.75" customHeight="1">
      <c r="I82" s="23"/>
      <c r="J82" s="23"/>
      <c r="K82" s="46"/>
      <c r="L82" s="46"/>
      <c r="M82" s="46"/>
    </row>
    <row r="83" spans="2:13" ht="16.5" thickBot="1">
      <c r="B83" s="20" t="s">
        <v>194</v>
      </c>
      <c r="I83" s="48">
        <f>+I74-I81</f>
        <v>7848</v>
      </c>
      <c r="J83" s="46"/>
      <c r="K83" s="48">
        <f>+K74-K81</f>
        <v>27267</v>
      </c>
      <c r="L83" s="46"/>
      <c r="M83" s="48">
        <f>+M74-M81</f>
        <v>35115</v>
      </c>
    </row>
    <row r="84" spans="11:13" ht="11.25" customHeight="1" thickTop="1">
      <c r="K84" s="36"/>
      <c r="L84" s="36"/>
      <c r="M84" s="36"/>
    </row>
    <row r="85" spans="2:13" ht="15.75">
      <c r="B85" s="1" t="s">
        <v>379</v>
      </c>
      <c r="K85" s="36"/>
      <c r="L85" s="36"/>
      <c r="M85" s="36"/>
    </row>
    <row r="86" spans="2:13" ht="15.75">
      <c r="B86" s="126" t="s">
        <v>386</v>
      </c>
      <c r="C86" s="115"/>
      <c r="D86" s="115"/>
      <c r="E86" s="115"/>
      <c r="F86" s="115"/>
      <c r="G86" s="115"/>
      <c r="H86" s="115"/>
      <c r="I86" s="115"/>
      <c r="J86" s="115"/>
      <c r="K86" s="115"/>
      <c r="L86" s="115"/>
      <c r="M86" s="115"/>
    </row>
    <row r="87" spans="2:13" ht="15.75">
      <c r="B87" s="115"/>
      <c r="C87" s="115"/>
      <c r="D87" s="115"/>
      <c r="E87" s="115"/>
      <c r="F87" s="115"/>
      <c r="G87" s="115"/>
      <c r="H87" s="115"/>
      <c r="I87" s="115"/>
      <c r="J87" s="115"/>
      <c r="K87" s="115"/>
      <c r="L87" s="115"/>
      <c r="M87" s="115"/>
    </row>
    <row r="88" spans="11:13" ht="8.25" customHeight="1">
      <c r="K88" s="36"/>
      <c r="L88" s="36"/>
      <c r="M88" s="36"/>
    </row>
    <row r="89" spans="2:13" ht="15.75">
      <c r="B89" s="126" t="s">
        <v>387</v>
      </c>
      <c r="C89" s="115"/>
      <c r="D89" s="115"/>
      <c r="E89" s="115"/>
      <c r="F89" s="115"/>
      <c r="G89" s="115"/>
      <c r="H89" s="115"/>
      <c r="I89" s="115"/>
      <c r="J89" s="115"/>
      <c r="K89" s="115"/>
      <c r="L89" s="115"/>
      <c r="M89" s="115"/>
    </row>
    <row r="90" spans="2:13" ht="15.75">
      <c r="B90" s="115"/>
      <c r="C90" s="115"/>
      <c r="D90" s="115"/>
      <c r="E90" s="115"/>
      <c r="F90" s="115"/>
      <c r="G90" s="115"/>
      <c r="H90" s="115"/>
      <c r="I90" s="115"/>
      <c r="J90" s="115"/>
      <c r="K90" s="115"/>
      <c r="L90" s="115"/>
      <c r="M90" s="115"/>
    </row>
    <row r="91" spans="11:13" ht="15.75">
      <c r="K91" s="31" t="s">
        <v>380</v>
      </c>
      <c r="L91" s="36"/>
      <c r="M91" s="31" t="s">
        <v>381</v>
      </c>
    </row>
    <row r="92" spans="11:13" ht="15.75">
      <c r="K92" s="19" t="s">
        <v>189</v>
      </c>
      <c r="L92" s="36"/>
      <c r="M92" s="19" t="s">
        <v>189</v>
      </c>
    </row>
    <row r="93" spans="3:13" ht="15.75">
      <c r="C93" s="20" t="s">
        <v>382</v>
      </c>
      <c r="K93" s="46">
        <v>601816</v>
      </c>
      <c r="L93" s="46"/>
      <c r="M93" s="46">
        <v>0</v>
      </c>
    </row>
    <row r="94" spans="3:13" ht="15.75">
      <c r="C94" s="20" t="s">
        <v>383</v>
      </c>
      <c r="K94" s="46">
        <v>132281</v>
      </c>
      <c r="L94" s="46"/>
      <c r="M94" s="46">
        <v>0</v>
      </c>
    </row>
    <row r="95" spans="11:13" ht="16.5" thickBot="1">
      <c r="K95" s="101">
        <f>SUM(K93:K94)</f>
        <v>734097</v>
      </c>
      <c r="L95" s="46"/>
      <c r="M95" s="101">
        <f>SUM(M93:M94)</f>
        <v>0</v>
      </c>
    </row>
    <row r="96" spans="11:13" ht="10.5" customHeight="1" thickTop="1">
      <c r="K96" s="102"/>
      <c r="L96" s="46"/>
      <c r="M96" s="102"/>
    </row>
    <row r="97" spans="2:13" ht="15.75">
      <c r="B97" s="126" t="s">
        <v>384</v>
      </c>
      <c r="C97" s="115"/>
      <c r="D97" s="115"/>
      <c r="E97" s="115"/>
      <c r="F97" s="115"/>
      <c r="G97" s="115"/>
      <c r="H97" s="115"/>
      <c r="I97" s="115"/>
      <c r="J97" s="115"/>
      <c r="K97" s="115"/>
      <c r="L97" s="115"/>
      <c r="M97" s="115"/>
    </row>
    <row r="98" spans="2:13" ht="15.75">
      <c r="B98" s="126"/>
      <c r="C98" s="115"/>
      <c r="D98" s="115"/>
      <c r="E98" s="115"/>
      <c r="F98" s="115"/>
      <c r="G98" s="115"/>
      <c r="H98" s="115"/>
      <c r="I98" s="115"/>
      <c r="J98" s="115"/>
      <c r="K98" s="115"/>
      <c r="L98" s="115"/>
      <c r="M98" s="115"/>
    </row>
    <row r="99" spans="2:13" ht="15.75">
      <c r="B99" s="115"/>
      <c r="C99" s="115"/>
      <c r="D99" s="115"/>
      <c r="E99" s="115"/>
      <c r="F99" s="115"/>
      <c r="G99" s="115"/>
      <c r="H99" s="115"/>
      <c r="I99" s="115"/>
      <c r="J99" s="115"/>
      <c r="K99" s="115"/>
      <c r="L99" s="115"/>
      <c r="M99" s="115"/>
    </row>
    <row r="100" spans="1:13" ht="15.75">
      <c r="A100" s="128" t="s">
        <v>216</v>
      </c>
      <c r="B100" s="128"/>
      <c r="C100" s="128"/>
      <c r="K100" s="36"/>
      <c r="L100" s="36"/>
      <c r="M100" s="36"/>
    </row>
    <row r="101" spans="1:13" ht="15.75">
      <c r="A101" s="130" t="str">
        <f>+A51</f>
        <v>26870 D</v>
      </c>
      <c r="B101" s="131"/>
      <c r="C101" s="132"/>
      <c r="K101" s="36"/>
      <c r="L101" s="36"/>
      <c r="M101" s="36"/>
    </row>
    <row r="102" spans="11:13" ht="15.75">
      <c r="K102" s="36"/>
      <c r="L102" s="36"/>
      <c r="M102" s="36"/>
    </row>
    <row r="103" spans="11:13" ht="15.75">
      <c r="K103" s="36"/>
      <c r="L103" s="36"/>
      <c r="M103" s="36"/>
    </row>
    <row r="104" spans="11:13" ht="15.75">
      <c r="K104" s="36"/>
      <c r="L104" s="36"/>
      <c r="M104" s="36"/>
    </row>
    <row r="105" spans="1:3" ht="15.75">
      <c r="A105" s="21" t="s">
        <v>59</v>
      </c>
      <c r="B105" s="3" t="s">
        <v>13</v>
      </c>
      <c r="C105" s="3"/>
    </row>
    <row r="106" ht="15.75">
      <c r="M106" s="32" t="s">
        <v>43</v>
      </c>
    </row>
    <row r="107" ht="15.75">
      <c r="M107" s="19" t="s">
        <v>63</v>
      </c>
    </row>
    <row r="108" ht="15.75">
      <c r="B108" s="1" t="s">
        <v>193</v>
      </c>
    </row>
    <row r="109" ht="15.75">
      <c r="B109" s="1"/>
    </row>
    <row r="110" ht="15.75">
      <c r="B110" s="20" t="s">
        <v>209</v>
      </c>
    </row>
    <row r="111" spans="2:3" ht="15.75">
      <c r="B111" s="21" t="s">
        <v>210</v>
      </c>
      <c r="C111" s="21"/>
    </row>
    <row r="112" spans="3:13" ht="15.75">
      <c r="C112" s="20" t="s">
        <v>211</v>
      </c>
      <c r="M112" s="23">
        <v>6194</v>
      </c>
    </row>
    <row r="113" spans="3:13" ht="15.75">
      <c r="C113" s="20" t="s">
        <v>212</v>
      </c>
      <c r="M113" s="23">
        <v>289</v>
      </c>
    </row>
    <row r="114" spans="3:13" ht="15.75">
      <c r="C114" s="20" t="s">
        <v>213</v>
      </c>
      <c r="M114" s="23">
        <v>959</v>
      </c>
    </row>
    <row r="115" spans="3:13" ht="15.75" hidden="1">
      <c r="C115" s="20" t="s">
        <v>214</v>
      </c>
      <c r="M115" s="23">
        <v>0</v>
      </c>
    </row>
    <row r="116" spans="3:13" ht="15.75">
      <c r="C116" s="20" t="s">
        <v>215</v>
      </c>
      <c r="M116" s="24">
        <v>1985</v>
      </c>
    </row>
    <row r="117" ht="6.75" customHeight="1">
      <c r="M117" s="23"/>
    </row>
    <row r="118" ht="15.75">
      <c r="M118" s="23">
        <f>SUM(M112:M116)</f>
        <v>9427</v>
      </c>
    </row>
    <row r="119" spans="2:13" ht="15.75">
      <c r="B119" s="21" t="s">
        <v>217</v>
      </c>
      <c r="M119" s="23"/>
    </row>
    <row r="120" spans="3:13" ht="15.75">
      <c r="C120" s="20" t="s">
        <v>218</v>
      </c>
      <c r="M120" s="23">
        <v>10147</v>
      </c>
    </row>
    <row r="121" ht="6.75" customHeight="1">
      <c r="M121" s="50"/>
    </row>
    <row r="122" ht="16.5" thickBot="1">
      <c r="M122" s="44">
        <f>SUM(M118:M120)</f>
        <v>19574</v>
      </c>
    </row>
    <row r="123" ht="16.5" thickTop="1"/>
    <row r="124" spans="1:3" ht="15.75">
      <c r="A124" s="21" t="s">
        <v>60</v>
      </c>
      <c r="B124" s="3" t="s">
        <v>219</v>
      </c>
      <c r="C124" s="3"/>
    </row>
    <row r="125" spans="11:13" ht="15.75">
      <c r="K125" s="19" t="s">
        <v>75</v>
      </c>
      <c r="L125" s="19"/>
      <c r="M125" s="19" t="s">
        <v>75</v>
      </c>
    </row>
    <row r="126" spans="11:13" ht="15.75">
      <c r="K126" s="19" t="s">
        <v>173</v>
      </c>
      <c r="L126" s="19"/>
      <c r="M126" s="19" t="s">
        <v>173</v>
      </c>
    </row>
    <row r="127" spans="11:13" ht="15.75">
      <c r="K127" s="19" t="s">
        <v>109</v>
      </c>
      <c r="L127" s="19"/>
      <c r="M127" s="19" t="s">
        <v>110</v>
      </c>
    </row>
    <row r="128" spans="11:13" ht="15.75">
      <c r="K128" s="19" t="s">
        <v>108</v>
      </c>
      <c r="L128" s="19"/>
      <c r="M128" s="19" t="s">
        <v>108</v>
      </c>
    </row>
    <row r="129" spans="11:13" ht="15.75">
      <c r="K129" s="31" t="s">
        <v>283</v>
      </c>
      <c r="L129" s="32"/>
      <c r="M129" s="31" t="s">
        <v>283</v>
      </c>
    </row>
    <row r="130" spans="11:13" ht="15.75">
      <c r="K130" s="19" t="s">
        <v>63</v>
      </c>
      <c r="L130" s="19"/>
      <c r="M130" s="19" t="s">
        <v>63</v>
      </c>
    </row>
    <row r="131" ht="15.75">
      <c r="B131" s="1" t="s">
        <v>107</v>
      </c>
    </row>
    <row r="132" spans="2:13" ht="15.75">
      <c r="B132" s="20" t="s">
        <v>62</v>
      </c>
      <c r="D132" s="20" t="s">
        <v>113</v>
      </c>
      <c r="K132" s="23">
        <v>0</v>
      </c>
      <c r="M132" s="23">
        <v>0</v>
      </c>
    </row>
    <row r="133" spans="4:13" ht="15.75">
      <c r="D133" s="20" t="s">
        <v>112</v>
      </c>
      <c r="K133" s="23">
        <v>0</v>
      </c>
      <c r="M133" s="23">
        <v>0</v>
      </c>
    </row>
    <row r="134" spans="4:13" ht="15.75">
      <c r="D134" s="20" t="s">
        <v>111</v>
      </c>
      <c r="K134" s="23">
        <v>0</v>
      </c>
      <c r="M134" s="23">
        <v>0</v>
      </c>
    </row>
    <row r="136" spans="2:4" ht="15.75">
      <c r="B136" s="20" t="s">
        <v>64</v>
      </c>
      <c r="D136" s="20" t="s">
        <v>114</v>
      </c>
    </row>
    <row r="137" ht="15.75">
      <c r="D137" s="20" t="s">
        <v>291</v>
      </c>
    </row>
    <row r="138" spans="4:13" ht="15.75">
      <c r="D138" s="20" t="s">
        <v>115</v>
      </c>
      <c r="K138" s="23"/>
      <c r="L138" s="23"/>
      <c r="M138" s="23">
        <v>368</v>
      </c>
    </row>
    <row r="139" spans="4:13" ht="15.75">
      <c r="D139" s="20" t="s">
        <v>116</v>
      </c>
      <c r="K139" s="23"/>
      <c r="L139" s="23"/>
      <c r="M139" s="23">
        <v>272</v>
      </c>
    </row>
    <row r="140" spans="4:13" ht="15.75">
      <c r="D140" s="20" t="s">
        <v>117</v>
      </c>
      <c r="K140" s="23"/>
      <c r="L140" s="23"/>
      <c r="M140" s="23">
        <v>272</v>
      </c>
    </row>
    <row r="149" spans="1:3" ht="15.75">
      <c r="A149" s="128" t="s">
        <v>216</v>
      </c>
      <c r="B149" s="128"/>
      <c r="C149" s="128"/>
    </row>
    <row r="150" spans="1:3" ht="15.75">
      <c r="A150" s="130" t="str">
        <f>+A101</f>
        <v>26870 D</v>
      </c>
      <c r="B150" s="131"/>
      <c r="C150" s="132"/>
    </row>
    <row r="154" spans="1:3" ht="15.75">
      <c r="A154" s="21" t="s">
        <v>65</v>
      </c>
      <c r="B154" s="3" t="s">
        <v>118</v>
      </c>
      <c r="C154" s="3"/>
    </row>
    <row r="155" ht="15.75">
      <c r="M155" s="32" t="s">
        <v>43</v>
      </c>
    </row>
    <row r="156" ht="15.75">
      <c r="M156" s="19" t="s">
        <v>63</v>
      </c>
    </row>
    <row r="157" ht="15.75">
      <c r="B157" s="20" t="s">
        <v>292</v>
      </c>
    </row>
    <row r="158" spans="2:13" ht="15.75">
      <c r="B158" s="33" t="s">
        <v>62</v>
      </c>
      <c r="C158" s="33"/>
      <c r="D158" s="20" t="s">
        <v>120</v>
      </c>
      <c r="G158" s="21" t="s">
        <v>123</v>
      </c>
      <c r="K158" s="68"/>
      <c r="M158" s="23">
        <v>267</v>
      </c>
    </row>
    <row r="159" spans="4:13" ht="15.75">
      <c r="D159" s="20" t="s">
        <v>119</v>
      </c>
      <c r="G159" s="21" t="s">
        <v>123</v>
      </c>
      <c r="K159" s="68"/>
      <c r="M159" s="23">
        <v>875</v>
      </c>
    </row>
    <row r="160" spans="7:13" ht="15.75">
      <c r="G160" s="21"/>
      <c r="M160" s="23"/>
    </row>
    <row r="161" ht="16.5" thickBot="1">
      <c r="M161" s="37">
        <f>SUM(M158:M159)</f>
        <v>1142</v>
      </c>
    </row>
    <row r="162" ht="16.5" thickTop="1">
      <c r="M162" s="23"/>
    </row>
    <row r="163" spans="2:13" ht="15.75">
      <c r="B163" s="33" t="s">
        <v>64</v>
      </c>
      <c r="C163" s="33"/>
      <c r="D163" s="20" t="s">
        <v>121</v>
      </c>
      <c r="M163" s="23">
        <v>1142</v>
      </c>
    </row>
    <row r="164" spans="4:13" ht="15.75">
      <c r="D164" s="20" t="s">
        <v>122</v>
      </c>
      <c r="M164" s="23">
        <v>0</v>
      </c>
    </row>
    <row r="165" ht="16.5" thickBot="1">
      <c r="M165" s="37">
        <f>SUM(M163:M164)</f>
        <v>1142</v>
      </c>
    </row>
    <row r="166" ht="16.5" thickTop="1"/>
    <row r="167" spans="1:3" ht="15.75">
      <c r="A167" s="21" t="s">
        <v>66</v>
      </c>
      <c r="B167" s="3" t="s">
        <v>131</v>
      </c>
      <c r="C167" s="3"/>
    </row>
    <row r="168" spans="2:13" ht="15.75">
      <c r="B168" s="126" t="s">
        <v>241</v>
      </c>
      <c r="C168" s="126"/>
      <c r="D168" s="126"/>
      <c r="E168" s="126"/>
      <c r="F168" s="126"/>
      <c r="G168" s="126"/>
      <c r="H168" s="126"/>
      <c r="I168" s="126"/>
      <c r="J168" s="126"/>
      <c r="K168" s="126"/>
      <c r="L168" s="126"/>
      <c r="M168" s="126"/>
    </row>
    <row r="169" spans="2:13" ht="15.75">
      <c r="B169" s="126"/>
      <c r="C169" s="126"/>
      <c r="D169" s="126"/>
      <c r="E169" s="126"/>
      <c r="F169" s="126"/>
      <c r="G169" s="126"/>
      <c r="H169" s="126"/>
      <c r="I169" s="126"/>
      <c r="J169" s="126"/>
      <c r="K169" s="126"/>
      <c r="L169" s="126"/>
      <c r="M169" s="126"/>
    </row>
    <row r="170" spans="2:13" ht="15.75">
      <c r="B170" s="82"/>
      <c r="C170" s="82"/>
      <c r="D170" s="82"/>
      <c r="E170" s="82"/>
      <c r="F170" s="82"/>
      <c r="G170" s="82"/>
      <c r="H170" s="82"/>
      <c r="I170" s="82"/>
      <c r="J170" s="82"/>
      <c r="K170" s="82"/>
      <c r="L170" s="82"/>
      <c r="M170" s="82"/>
    </row>
    <row r="171" spans="1:3" ht="15.75">
      <c r="A171" s="21" t="s">
        <v>67</v>
      </c>
      <c r="B171" s="3" t="s">
        <v>124</v>
      </c>
      <c r="C171" s="3"/>
    </row>
    <row r="172" spans="2:13" ht="15.75">
      <c r="B172" s="126" t="s">
        <v>310</v>
      </c>
      <c r="C172" s="126"/>
      <c r="D172" s="126"/>
      <c r="E172" s="126"/>
      <c r="F172" s="126"/>
      <c r="G172" s="126"/>
      <c r="H172" s="126"/>
      <c r="I172" s="126"/>
      <c r="J172" s="126"/>
      <c r="K172" s="126"/>
      <c r="L172" s="126"/>
      <c r="M172" s="126"/>
    </row>
    <row r="173" spans="2:13" ht="15.75">
      <c r="B173" s="126"/>
      <c r="C173" s="126"/>
      <c r="D173" s="126"/>
      <c r="E173" s="126"/>
      <c r="F173" s="126"/>
      <c r="G173" s="126"/>
      <c r="H173" s="126"/>
      <c r="I173" s="126"/>
      <c r="J173" s="126"/>
      <c r="K173" s="126"/>
      <c r="L173" s="126"/>
      <c r="M173" s="126"/>
    </row>
    <row r="174" spans="2:13" ht="15.75">
      <c r="B174" s="126"/>
      <c r="C174" s="126"/>
      <c r="D174" s="126"/>
      <c r="E174" s="126"/>
      <c r="F174" s="126"/>
      <c r="G174" s="126"/>
      <c r="H174" s="126"/>
      <c r="I174" s="126"/>
      <c r="J174" s="126"/>
      <c r="K174" s="126"/>
      <c r="L174" s="126"/>
      <c r="M174" s="126"/>
    </row>
    <row r="175" spans="2:13" ht="15.75">
      <c r="B175" s="126"/>
      <c r="C175" s="126"/>
      <c r="D175" s="126"/>
      <c r="E175" s="126"/>
      <c r="F175" s="126"/>
      <c r="G175" s="126"/>
      <c r="H175" s="126"/>
      <c r="I175" s="126"/>
      <c r="J175" s="126"/>
      <c r="K175" s="126"/>
      <c r="L175" s="126"/>
      <c r="M175" s="126"/>
    </row>
    <row r="177" spans="2:13" ht="15.75">
      <c r="B177" s="126" t="s">
        <v>132</v>
      </c>
      <c r="C177" s="126"/>
      <c r="D177" s="126"/>
      <c r="E177" s="126"/>
      <c r="F177" s="126"/>
      <c r="G177" s="126"/>
      <c r="H177" s="126"/>
      <c r="I177" s="126"/>
      <c r="J177" s="126"/>
      <c r="K177" s="126"/>
      <c r="L177" s="126"/>
      <c r="M177" s="126"/>
    </row>
    <row r="178" spans="2:13" ht="15.75">
      <c r="B178" s="126"/>
      <c r="C178" s="126"/>
      <c r="D178" s="126"/>
      <c r="E178" s="126"/>
      <c r="F178" s="126"/>
      <c r="G178" s="126"/>
      <c r="H178" s="126"/>
      <c r="I178" s="126"/>
      <c r="J178" s="126"/>
      <c r="K178" s="126"/>
      <c r="L178" s="126"/>
      <c r="M178" s="126"/>
    </row>
    <row r="179" spans="2:13" ht="15.75">
      <c r="B179" s="126"/>
      <c r="C179" s="126"/>
      <c r="D179" s="126"/>
      <c r="E179" s="126"/>
      <c r="F179" s="126"/>
      <c r="G179" s="126"/>
      <c r="H179" s="126"/>
      <c r="I179" s="126"/>
      <c r="J179" s="126"/>
      <c r="K179" s="126"/>
      <c r="L179" s="126"/>
      <c r="M179" s="126"/>
    </row>
    <row r="181" spans="1:3" ht="15.75">
      <c r="A181" s="21" t="s">
        <v>69</v>
      </c>
      <c r="B181" s="3" t="s">
        <v>127</v>
      </c>
      <c r="C181" s="3"/>
    </row>
    <row r="182" spans="2:13" ht="15.75">
      <c r="B182" s="127" t="s">
        <v>242</v>
      </c>
      <c r="C182" s="127"/>
      <c r="D182" s="127"/>
      <c r="E182" s="127"/>
      <c r="F182" s="127"/>
      <c r="G182" s="127"/>
      <c r="H182" s="127"/>
      <c r="I182" s="127"/>
      <c r="J182" s="127"/>
      <c r="K182" s="127"/>
      <c r="L182" s="127"/>
      <c r="M182" s="127"/>
    </row>
    <row r="183" spans="2:13" ht="15.75">
      <c r="B183" s="127"/>
      <c r="C183" s="127"/>
      <c r="D183" s="127"/>
      <c r="E183" s="127"/>
      <c r="F183" s="127"/>
      <c r="G183" s="127"/>
      <c r="H183" s="127"/>
      <c r="I183" s="127"/>
      <c r="J183" s="127"/>
      <c r="K183" s="127"/>
      <c r="L183" s="127"/>
      <c r="M183" s="127"/>
    </row>
    <row r="184" spans="2:13" ht="15.75">
      <c r="B184" s="85"/>
      <c r="C184" s="85"/>
      <c r="D184" s="85"/>
      <c r="E184" s="85"/>
      <c r="F184" s="85"/>
      <c r="G184" s="85"/>
      <c r="H184" s="85"/>
      <c r="I184" s="85"/>
      <c r="J184" s="85"/>
      <c r="K184" s="85"/>
      <c r="L184" s="85"/>
      <c r="M184" s="85"/>
    </row>
    <row r="185" ht="15.75">
      <c r="M185" s="19" t="s">
        <v>63</v>
      </c>
    </row>
    <row r="186" spans="2:3" ht="15.75">
      <c r="B186" s="1" t="s">
        <v>76</v>
      </c>
      <c r="C186" s="1"/>
    </row>
    <row r="187" spans="2:13" ht="15.75">
      <c r="B187" s="20" t="s">
        <v>128</v>
      </c>
      <c r="M187" s="23">
        <v>525</v>
      </c>
    </row>
    <row r="188" spans="2:13" ht="15.75">
      <c r="B188" s="20" t="s">
        <v>129</v>
      </c>
      <c r="M188" s="24">
        <v>113</v>
      </c>
    </row>
    <row r="189" ht="9.75" customHeight="1">
      <c r="M189" s="61"/>
    </row>
    <row r="190" ht="16.5" thickBot="1">
      <c r="M190" s="35">
        <f>+M187+M188</f>
        <v>638</v>
      </c>
    </row>
    <row r="191" spans="2:13" ht="16.5" thickTop="1">
      <c r="B191" s="20" t="s">
        <v>272</v>
      </c>
      <c r="M191" s="61"/>
    </row>
    <row r="192" ht="15.75">
      <c r="M192" s="61"/>
    </row>
    <row r="193" ht="15.75">
      <c r="M193" s="61"/>
    </row>
    <row r="194" ht="15.75">
      <c r="M194" s="61"/>
    </row>
    <row r="195" ht="15.75">
      <c r="M195" s="61"/>
    </row>
    <row r="196" spans="1:3" ht="15.75">
      <c r="A196" s="128" t="s">
        <v>216</v>
      </c>
      <c r="B196" s="128"/>
      <c r="C196" s="128"/>
    </row>
    <row r="197" spans="1:3" ht="15.75">
      <c r="A197" s="130" t="str">
        <f>+A150</f>
        <v>26870 D</v>
      </c>
      <c r="B197" s="131"/>
      <c r="C197" s="132"/>
    </row>
    <row r="201" spans="1:3" ht="15.75">
      <c r="A201" s="21" t="s">
        <v>71</v>
      </c>
      <c r="B201" s="3" t="s">
        <v>77</v>
      </c>
      <c r="C201" s="3"/>
    </row>
    <row r="202" spans="2:13" ht="15.75">
      <c r="B202" s="126" t="s">
        <v>243</v>
      </c>
      <c r="C202" s="126"/>
      <c r="D202" s="126"/>
      <c r="E202" s="126"/>
      <c r="F202" s="126"/>
      <c r="G202" s="126"/>
      <c r="H202" s="126"/>
      <c r="I202" s="126"/>
      <c r="J202" s="126"/>
      <c r="K202" s="126"/>
      <c r="L202" s="126"/>
      <c r="M202" s="126"/>
    </row>
    <row r="203" spans="2:13" ht="15.75">
      <c r="B203" s="126"/>
      <c r="C203" s="126"/>
      <c r="D203" s="126"/>
      <c r="E203" s="126"/>
      <c r="F203" s="126"/>
      <c r="G203" s="126"/>
      <c r="H203" s="126"/>
      <c r="I203" s="126"/>
      <c r="J203" s="126"/>
      <c r="K203" s="126"/>
      <c r="L203" s="126"/>
      <c r="M203" s="126"/>
    </row>
    <row r="205" spans="1:3" ht="15.75">
      <c r="A205" s="21" t="s">
        <v>72</v>
      </c>
      <c r="B205" s="3" t="s">
        <v>125</v>
      </c>
      <c r="C205" s="3"/>
    </row>
    <row r="206" spans="2:13" ht="15.75">
      <c r="B206" s="126" t="s">
        <v>126</v>
      </c>
      <c r="C206" s="126"/>
      <c r="D206" s="126"/>
      <c r="E206" s="126"/>
      <c r="F206" s="126"/>
      <c r="G206" s="126"/>
      <c r="H206" s="126"/>
      <c r="I206" s="126"/>
      <c r="J206" s="126"/>
      <c r="K206" s="126"/>
      <c r="L206" s="126"/>
      <c r="M206" s="126"/>
    </row>
    <row r="207" spans="2:13" ht="15.75">
      <c r="B207" s="126"/>
      <c r="C207" s="126"/>
      <c r="D207" s="126"/>
      <c r="E207" s="126"/>
      <c r="F207" s="126"/>
      <c r="G207" s="126"/>
      <c r="H207" s="126"/>
      <c r="I207" s="126"/>
      <c r="J207" s="126"/>
      <c r="K207" s="126"/>
      <c r="L207" s="126"/>
      <c r="M207" s="126"/>
    </row>
    <row r="209" ht="15.75">
      <c r="B209" s="20" t="s">
        <v>318</v>
      </c>
    </row>
    <row r="211" spans="1:3" ht="15.75">
      <c r="A211" s="21" t="s">
        <v>73</v>
      </c>
      <c r="B211" s="3" t="s">
        <v>223</v>
      </c>
      <c r="C211" s="3"/>
    </row>
    <row r="212" spans="1:13" ht="15.75">
      <c r="A212" s="21"/>
      <c r="B212" s="126" t="s">
        <v>293</v>
      </c>
      <c r="C212" s="126"/>
      <c r="D212" s="126"/>
      <c r="E212" s="126"/>
      <c r="F212" s="126"/>
      <c r="G212" s="126"/>
      <c r="H212" s="126"/>
      <c r="I212" s="126"/>
      <c r="J212" s="126"/>
      <c r="K212" s="126"/>
      <c r="L212" s="126"/>
      <c r="M212" s="126"/>
    </row>
    <row r="213" spans="1:13" ht="15.75">
      <c r="A213" s="21"/>
      <c r="B213" s="126"/>
      <c r="C213" s="126"/>
      <c r="D213" s="126"/>
      <c r="E213" s="126"/>
      <c r="F213" s="126"/>
      <c r="G213" s="126"/>
      <c r="H213" s="126"/>
      <c r="I213" s="126"/>
      <c r="J213" s="126"/>
      <c r="K213" s="126"/>
      <c r="L213" s="126"/>
      <c r="M213" s="126"/>
    </row>
    <row r="214" ht="15.75">
      <c r="M214" s="31"/>
    </row>
    <row r="215" ht="15.75">
      <c r="M215" s="19" t="s">
        <v>63</v>
      </c>
    </row>
    <row r="216" ht="15.75">
      <c r="B216" s="20" t="s">
        <v>157</v>
      </c>
    </row>
    <row r="217" ht="7.5" customHeight="1"/>
    <row r="218" spans="2:13" ht="16.5" thickBot="1">
      <c r="B218" s="21" t="s">
        <v>158</v>
      </c>
      <c r="C218" s="21"/>
      <c r="M218" s="35">
        <v>250</v>
      </c>
    </row>
    <row r="219" ht="16.5" thickTop="1"/>
    <row r="220" spans="1:3" ht="15.75">
      <c r="A220" s="21" t="s">
        <v>78</v>
      </c>
      <c r="B220" s="3" t="s">
        <v>142</v>
      </c>
      <c r="C220" s="3"/>
    </row>
    <row r="221" spans="11:13" ht="15.75">
      <c r="K221" s="19" t="s">
        <v>75</v>
      </c>
      <c r="L221" s="19"/>
      <c r="M221" s="19" t="s">
        <v>75</v>
      </c>
    </row>
    <row r="222" spans="11:13" ht="15.75">
      <c r="K222" s="19" t="s">
        <v>173</v>
      </c>
      <c r="L222" s="19"/>
      <c r="M222" s="19" t="s">
        <v>173</v>
      </c>
    </row>
    <row r="223" spans="11:13" ht="15.75">
      <c r="K223" s="19" t="s">
        <v>109</v>
      </c>
      <c r="L223" s="19"/>
      <c r="M223" s="19" t="s">
        <v>110</v>
      </c>
    </row>
    <row r="224" spans="11:13" ht="15.75">
      <c r="K224" s="19" t="s">
        <v>108</v>
      </c>
      <c r="L224" s="19"/>
      <c r="M224" s="19" t="s">
        <v>108</v>
      </c>
    </row>
    <row r="225" spans="11:13" ht="15.75">
      <c r="K225" s="31" t="s">
        <v>283</v>
      </c>
      <c r="L225" s="32"/>
      <c r="M225" s="31" t="s">
        <v>283</v>
      </c>
    </row>
    <row r="226" spans="11:13" ht="15.75">
      <c r="K226" s="19" t="s">
        <v>63</v>
      </c>
      <c r="L226" s="19"/>
      <c r="M226" s="19" t="s">
        <v>63</v>
      </c>
    </row>
    <row r="228" spans="2:13" ht="15.75">
      <c r="B228" s="20" t="s">
        <v>143</v>
      </c>
      <c r="K228" s="61"/>
      <c r="L228" s="61"/>
      <c r="M228" s="61"/>
    </row>
    <row r="229" spans="2:14" ht="15.75">
      <c r="B229" s="20" t="s">
        <v>251</v>
      </c>
      <c r="K229" s="61">
        <v>9</v>
      </c>
      <c r="L229" s="61"/>
      <c r="M229" s="61">
        <f>-53+9</f>
        <v>-44</v>
      </c>
      <c r="N229" s="68"/>
    </row>
    <row r="230" spans="2:14" ht="15.75">
      <c r="B230" s="20" t="s">
        <v>358</v>
      </c>
      <c r="I230" s="68"/>
      <c r="K230" s="61">
        <v>31</v>
      </c>
      <c r="L230" s="61"/>
      <c r="M230" s="61">
        <v>81</v>
      </c>
      <c r="N230" s="68"/>
    </row>
    <row r="231" spans="2:13" ht="15.75">
      <c r="B231" s="20" t="s">
        <v>359</v>
      </c>
      <c r="K231" s="61">
        <f>-98-10</f>
        <v>-108</v>
      </c>
      <c r="L231" s="23"/>
      <c r="M231" s="61">
        <f>-112-10</f>
        <v>-122</v>
      </c>
    </row>
    <row r="232" spans="11:13" ht="16.5" thickBot="1">
      <c r="K232" s="37">
        <f>SUM(K229:K231)</f>
        <v>-68</v>
      </c>
      <c r="L232" s="23"/>
      <c r="M232" s="37">
        <f>SUM(M229:M231)</f>
        <v>-85</v>
      </c>
    </row>
    <row r="233" spans="11:13" ht="16.5" thickTop="1">
      <c r="K233" s="61"/>
      <c r="L233" s="23"/>
      <c r="M233" s="61"/>
    </row>
    <row r="234" spans="11:13" ht="15.75">
      <c r="K234" s="61"/>
      <c r="L234" s="23"/>
      <c r="M234" s="61"/>
    </row>
    <row r="235" spans="11:13" ht="15.75">
      <c r="K235" s="61"/>
      <c r="L235" s="23"/>
      <c r="M235" s="61"/>
    </row>
    <row r="236" spans="11:13" ht="15.75">
      <c r="K236" s="61"/>
      <c r="L236" s="23"/>
      <c r="M236" s="61"/>
    </row>
    <row r="237" spans="11:13" ht="15.75">
      <c r="K237" s="61"/>
      <c r="L237" s="23"/>
      <c r="M237" s="61"/>
    </row>
    <row r="238" spans="11:13" ht="15.75">
      <c r="K238" s="61"/>
      <c r="L238" s="23"/>
      <c r="M238" s="61"/>
    </row>
    <row r="239" spans="11:13" ht="15.75">
      <c r="K239" s="61"/>
      <c r="L239" s="23"/>
      <c r="M239" s="61"/>
    </row>
    <row r="240" spans="11:13" ht="15.75">
      <c r="K240" s="61"/>
      <c r="L240" s="23"/>
      <c r="M240" s="61"/>
    </row>
    <row r="241" spans="11:13" ht="15.75">
      <c r="K241" s="61"/>
      <c r="L241" s="23"/>
      <c r="M241" s="61"/>
    </row>
    <row r="242" spans="11:13" ht="15.75">
      <c r="K242" s="61"/>
      <c r="L242" s="23"/>
      <c r="M242" s="61"/>
    </row>
    <row r="243" spans="1:13" ht="15.75">
      <c r="A243" s="128" t="s">
        <v>216</v>
      </c>
      <c r="B243" s="128"/>
      <c r="C243" s="128"/>
      <c r="K243" s="61"/>
      <c r="L243" s="23"/>
      <c r="M243" s="61"/>
    </row>
    <row r="244" spans="1:3" ht="15.75">
      <c r="A244" s="130" t="str">
        <f>+A197</f>
        <v>26870 D</v>
      </c>
      <c r="B244" s="131"/>
      <c r="C244" s="132"/>
    </row>
    <row r="245" spans="1:3" ht="15.75">
      <c r="A245" s="49"/>
      <c r="B245" s="49"/>
      <c r="C245" s="49"/>
    </row>
    <row r="246" spans="1:3" ht="15.75">
      <c r="A246" s="49"/>
      <c r="B246" s="49"/>
      <c r="C246" s="49"/>
    </row>
    <row r="247" spans="1:3" ht="15.75">
      <c r="A247" s="49"/>
      <c r="B247" s="49"/>
      <c r="C247" s="49"/>
    </row>
    <row r="248" spans="1:3" ht="15.75">
      <c r="A248" s="21" t="s">
        <v>145</v>
      </c>
      <c r="B248" s="3" t="s">
        <v>130</v>
      </c>
      <c r="C248" s="3"/>
    </row>
    <row r="249" ht="15.75">
      <c r="B249" s="20" t="s">
        <v>368</v>
      </c>
    </row>
    <row r="251" spans="1:3" ht="15.75">
      <c r="A251" s="21" t="s">
        <v>146</v>
      </c>
      <c r="B251" s="3" t="s">
        <v>20</v>
      </c>
      <c r="C251" s="3"/>
    </row>
    <row r="252" spans="11:13" ht="15.75">
      <c r="K252" s="19" t="s">
        <v>75</v>
      </c>
      <c r="L252" s="19"/>
      <c r="M252" s="19" t="s">
        <v>75</v>
      </c>
    </row>
    <row r="253" spans="11:13" ht="15.75">
      <c r="K253" s="19" t="s">
        <v>173</v>
      </c>
      <c r="L253" s="19"/>
      <c r="M253" s="19" t="s">
        <v>173</v>
      </c>
    </row>
    <row r="254" spans="11:13" ht="15.75">
      <c r="K254" s="19" t="s">
        <v>109</v>
      </c>
      <c r="L254" s="19"/>
      <c r="M254" s="19" t="s">
        <v>110</v>
      </c>
    </row>
    <row r="255" spans="11:13" ht="15.75">
      <c r="K255" s="19" t="s">
        <v>108</v>
      </c>
      <c r="L255" s="19"/>
      <c r="M255" s="19" t="s">
        <v>108</v>
      </c>
    </row>
    <row r="256" spans="11:13" ht="15.75">
      <c r="K256" s="31" t="s">
        <v>283</v>
      </c>
      <c r="L256" s="32"/>
      <c r="M256" s="31" t="s">
        <v>283</v>
      </c>
    </row>
    <row r="257" spans="11:13" ht="15.75">
      <c r="K257" s="19" t="s">
        <v>63</v>
      </c>
      <c r="L257" s="19"/>
      <c r="M257" s="19" t="s">
        <v>63</v>
      </c>
    </row>
    <row r="258" spans="11:13" ht="15.75">
      <c r="K258" s="19"/>
      <c r="L258" s="19"/>
      <c r="M258" s="19"/>
    </row>
    <row r="259" spans="2:11" ht="15.75">
      <c r="B259" s="1" t="s">
        <v>147</v>
      </c>
      <c r="C259" s="1"/>
      <c r="K259" s="68"/>
    </row>
    <row r="260" ht="15.75">
      <c r="B260" s="20" t="s">
        <v>75</v>
      </c>
    </row>
    <row r="261" spans="2:13" ht="15.75">
      <c r="B261" s="21" t="s">
        <v>245</v>
      </c>
      <c r="C261" s="21"/>
      <c r="K261" s="23">
        <v>91</v>
      </c>
      <c r="L261" s="23"/>
      <c r="M261" s="23">
        <v>1189</v>
      </c>
    </row>
    <row r="262" spans="2:13" ht="15.75">
      <c r="B262" s="21" t="s">
        <v>244</v>
      </c>
      <c r="C262" s="21"/>
      <c r="K262" s="23">
        <v>0</v>
      </c>
      <c r="L262" s="23"/>
      <c r="M262" s="23">
        <v>-512</v>
      </c>
    </row>
    <row r="263" spans="11:13" ht="15.75">
      <c r="K263" s="43">
        <f>SUM(K261:K262)</f>
        <v>91</v>
      </c>
      <c r="L263" s="23"/>
      <c r="M263" s="43">
        <f>SUM(M261:M262)</f>
        <v>677</v>
      </c>
    </row>
    <row r="264" spans="11:14" ht="15.75">
      <c r="K264" s="23"/>
      <c r="L264" s="23"/>
      <c r="M264" s="23"/>
      <c r="N264" s="68"/>
    </row>
    <row r="265" spans="2:13" ht="15.75">
      <c r="B265" s="20" t="s">
        <v>148</v>
      </c>
      <c r="K265" s="23"/>
      <c r="L265" s="23"/>
      <c r="M265" s="23"/>
    </row>
    <row r="266" ht="15.75">
      <c r="B266" s="21" t="s">
        <v>389</v>
      </c>
    </row>
    <row r="267" spans="2:13" ht="15.75">
      <c r="B267" s="21" t="s">
        <v>390</v>
      </c>
      <c r="K267" s="23">
        <f>21+398-147-20</f>
        <v>252</v>
      </c>
      <c r="L267" s="23"/>
      <c r="M267" s="23">
        <f>83+398-147-20</f>
        <v>314</v>
      </c>
    </row>
    <row r="268" spans="2:13" ht="15.75">
      <c r="B268" s="20" t="s">
        <v>391</v>
      </c>
      <c r="K268" s="23">
        <f>147+20</f>
        <v>167</v>
      </c>
      <c r="L268" s="23"/>
      <c r="M268" s="23">
        <v>167</v>
      </c>
    </row>
    <row r="269" spans="2:13" ht="15.75">
      <c r="B269" s="21" t="s">
        <v>5</v>
      </c>
      <c r="C269" s="21"/>
      <c r="K269" s="24">
        <v>-5</v>
      </c>
      <c r="L269" s="23"/>
      <c r="M269" s="24">
        <v>-19</v>
      </c>
    </row>
    <row r="270" spans="2:13" ht="15.75">
      <c r="B270" s="21"/>
      <c r="C270" s="21"/>
      <c r="K270" s="43">
        <f>+K267+K268+K269</f>
        <v>414</v>
      </c>
      <c r="L270" s="23"/>
      <c r="M270" s="43">
        <f>+M267+M268+M269</f>
        <v>462</v>
      </c>
    </row>
    <row r="271" spans="2:13" ht="15.75">
      <c r="B271" s="21"/>
      <c r="C271" s="21"/>
      <c r="K271" s="61"/>
      <c r="L271" s="23"/>
      <c r="M271" s="61"/>
    </row>
    <row r="272" spans="2:3" ht="15.75">
      <c r="B272" s="21"/>
      <c r="C272" s="21"/>
    </row>
    <row r="273" spans="2:13" ht="16.5" thickBot="1">
      <c r="B273" s="20" t="s">
        <v>43</v>
      </c>
      <c r="K273" s="44">
        <f>+K263+K270</f>
        <v>505</v>
      </c>
      <c r="M273" s="44">
        <f>+M263+M270</f>
        <v>1139</v>
      </c>
    </row>
    <row r="274" spans="2:13" ht="16.5" thickTop="1">
      <c r="B274" s="21"/>
      <c r="C274" s="21"/>
      <c r="M274" s="88"/>
    </row>
    <row r="275" spans="2:13" ht="15.75">
      <c r="B275" s="126" t="s">
        <v>352</v>
      </c>
      <c r="C275" s="126"/>
      <c r="D275" s="115"/>
      <c r="E275" s="115"/>
      <c r="F275" s="115"/>
      <c r="G275" s="115"/>
      <c r="H275" s="115"/>
      <c r="I275" s="115"/>
      <c r="J275" s="115"/>
      <c r="K275" s="115"/>
      <c r="L275" s="115"/>
      <c r="M275" s="115"/>
    </row>
    <row r="276" spans="2:13" ht="15.75">
      <c r="B276" s="126"/>
      <c r="C276" s="126"/>
      <c r="D276" s="115"/>
      <c r="E276" s="115"/>
      <c r="F276" s="115"/>
      <c r="G276" s="115"/>
      <c r="H276" s="115"/>
      <c r="I276" s="115"/>
      <c r="J276" s="115"/>
      <c r="K276" s="115"/>
      <c r="L276" s="115"/>
      <c r="M276" s="115"/>
    </row>
    <row r="277" spans="2:13" ht="15.75">
      <c r="B277" s="115"/>
      <c r="C277" s="115"/>
      <c r="D277" s="115"/>
      <c r="E277" s="115"/>
      <c r="F277" s="115"/>
      <c r="G277" s="115"/>
      <c r="H277" s="115"/>
      <c r="I277" s="115"/>
      <c r="J277" s="115"/>
      <c r="K277" s="115"/>
      <c r="L277" s="115"/>
      <c r="M277" s="115"/>
    </row>
    <row r="278" spans="2:13" ht="15.75">
      <c r="B278" s="30"/>
      <c r="C278" s="30"/>
      <c r="D278" s="30"/>
      <c r="E278" s="30"/>
      <c r="F278" s="30"/>
      <c r="G278" s="30"/>
      <c r="H278" s="30"/>
      <c r="I278" s="30"/>
      <c r="J278" s="30"/>
      <c r="K278" s="30"/>
      <c r="L278" s="30"/>
      <c r="M278" s="30"/>
    </row>
    <row r="279" spans="2:13" ht="15.75">
      <c r="B279" s="30"/>
      <c r="C279" s="30"/>
      <c r="D279" s="30"/>
      <c r="E279" s="30"/>
      <c r="F279" s="30"/>
      <c r="G279" s="30"/>
      <c r="H279" s="30"/>
      <c r="I279" s="30"/>
      <c r="J279" s="30"/>
      <c r="K279" s="30"/>
      <c r="L279" s="30"/>
      <c r="M279" s="30"/>
    </row>
    <row r="280" spans="2:13" ht="15.75">
      <c r="B280" s="30"/>
      <c r="C280" s="30"/>
      <c r="D280" s="30"/>
      <c r="E280" s="30"/>
      <c r="F280" s="30"/>
      <c r="G280" s="30"/>
      <c r="H280" s="30"/>
      <c r="I280" s="30"/>
      <c r="J280" s="30"/>
      <c r="K280" s="30"/>
      <c r="L280" s="30"/>
      <c r="M280" s="30"/>
    </row>
    <row r="281" spans="2:13" ht="15.75">
      <c r="B281" s="30"/>
      <c r="C281" s="30"/>
      <c r="D281" s="30"/>
      <c r="E281" s="30"/>
      <c r="F281" s="30"/>
      <c r="G281" s="30"/>
      <c r="H281" s="30"/>
      <c r="I281" s="30"/>
      <c r="J281" s="30"/>
      <c r="K281" s="30"/>
      <c r="L281" s="30"/>
      <c r="M281" s="30"/>
    </row>
    <row r="282" spans="2:13" ht="15.75">
      <c r="B282" s="30"/>
      <c r="C282" s="30"/>
      <c r="D282" s="30"/>
      <c r="E282" s="30"/>
      <c r="F282" s="30"/>
      <c r="G282" s="30"/>
      <c r="H282" s="30"/>
      <c r="I282" s="30"/>
      <c r="J282" s="30"/>
      <c r="K282" s="30"/>
      <c r="L282" s="30"/>
      <c r="M282" s="30"/>
    </row>
    <row r="283" spans="2:13" ht="15.75">
      <c r="B283" s="30"/>
      <c r="C283" s="30"/>
      <c r="D283" s="30"/>
      <c r="E283" s="30"/>
      <c r="F283" s="30"/>
      <c r="G283" s="30"/>
      <c r="H283" s="30"/>
      <c r="I283" s="30"/>
      <c r="J283" s="30"/>
      <c r="K283" s="30"/>
      <c r="L283" s="30"/>
      <c r="M283" s="30"/>
    </row>
    <row r="284" spans="2:13" ht="15.75">
      <c r="B284" s="30"/>
      <c r="C284" s="30"/>
      <c r="D284" s="30"/>
      <c r="E284" s="30"/>
      <c r="F284" s="30"/>
      <c r="G284" s="30"/>
      <c r="H284" s="30"/>
      <c r="I284" s="30"/>
      <c r="J284" s="30"/>
      <c r="K284" s="30"/>
      <c r="L284" s="30"/>
      <c r="M284" s="30"/>
    </row>
    <row r="285" spans="2:13" ht="15.75">
      <c r="B285" s="30"/>
      <c r="C285" s="30"/>
      <c r="D285" s="30"/>
      <c r="E285" s="30"/>
      <c r="F285" s="30"/>
      <c r="G285" s="30"/>
      <c r="H285" s="30"/>
      <c r="I285" s="30"/>
      <c r="J285" s="30"/>
      <c r="K285" s="30"/>
      <c r="L285" s="30"/>
      <c r="M285" s="30"/>
    </row>
    <row r="286" spans="2:13" ht="15.75">
      <c r="B286" s="30"/>
      <c r="C286" s="30"/>
      <c r="D286" s="30"/>
      <c r="E286" s="30"/>
      <c r="F286" s="30"/>
      <c r="G286" s="30"/>
      <c r="H286" s="30"/>
      <c r="I286" s="30"/>
      <c r="J286" s="30"/>
      <c r="K286" s="30"/>
      <c r="L286" s="30"/>
      <c r="M286" s="30"/>
    </row>
    <row r="287" spans="2:13" ht="15.75">
      <c r="B287" s="30"/>
      <c r="C287" s="30"/>
      <c r="D287" s="30"/>
      <c r="E287" s="30"/>
      <c r="F287" s="30"/>
      <c r="G287" s="30"/>
      <c r="H287" s="30"/>
      <c r="I287" s="30"/>
      <c r="J287" s="30"/>
      <c r="K287" s="30"/>
      <c r="L287" s="30"/>
      <c r="M287" s="30"/>
    </row>
    <row r="288" spans="2:13" ht="15.75">
      <c r="B288" s="30"/>
      <c r="C288" s="30"/>
      <c r="D288" s="30"/>
      <c r="E288" s="30"/>
      <c r="F288" s="30"/>
      <c r="G288" s="30"/>
      <c r="H288" s="30"/>
      <c r="I288" s="30"/>
      <c r="J288" s="30"/>
      <c r="K288" s="30"/>
      <c r="L288" s="30"/>
      <c r="M288" s="30"/>
    </row>
    <row r="289" spans="2:13" ht="15.75">
      <c r="B289" s="30"/>
      <c r="C289" s="30"/>
      <c r="D289" s="30"/>
      <c r="E289" s="30"/>
      <c r="F289" s="30"/>
      <c r="G289" s="30"/>
      <c r="H289" s="30"/>
      <c r="I289" s="30"/>
      <c r="J289" s="30"/>
      <c r="K289" s="30"/>
      <c r="L289" s="30"/>
      <c r="M289" s="30"/>
    </row>
    <row r="290" spans="2:13" ht="15.75">
      <c r="B290" s="30"/>
      <c r="C290" s="30"/>
      <c r="D290" s="30"/>
      <c r="E290" s="30"/>
      <c r="F290" s="30"/>
      <c r="G290" s="30"/>
      <c r="H290" s="30"/>
      <c r="I290" s="30"/>
      <c r="J290" s="30"/>
      <c r="K290" s="30"/>
      <c r="L290" s="30"/>
      <c r="M290" s="30"/>
    </row>
    <row r="291" spans="1:13" s="36" customFormat="1" ht="15.75">
      <c r="A291" s="128" t="s">
        <v>216</v>
      </c>
      <c r="B291" s="128"/>
      <c r="C291" s="128"/>
      <c r="D291" s="38"/>
      <c r="E291" s="38"/>
      <c r="F291" s="38"/>
      <c r="G291" s="38"/>
      <c r="H291" s="38"/>
      <c r="I291" s="38"/>
      <c r="J291" s="38"/>
      <c r="K291" s="38"/>
      <c r="L291" s="38"/>
      <c r="M291" s="38"/>
    </row>
    <row r="292" spans="1:13" s="36" customFormat="1" ht="15.75">
      <c r="A292" s="130" t="str">
        <f>+A244</f>
        <v>26870 D</v>
      </c>
      <c r="B292" s="131"/>
      <c r="C292" s="132"/>
      <c r="D292" s="38"/>
      <c r="E292" s="38"/>
      <c r="F292" s="38"/>
      <c r="G292" s="38"/>
      <c r="H292" s="38"/>
      <c r="I292" s="38"/>
      <c r="J292" s="38"/>
      <c r="K292" s="38"/>
      <c r="L292" s="38"/>
      <c r="M292" s="38"/>
    </row>
    <row r="293" spans="2:13" s="36" customFormat="1" ht="15.75">
      <c r="B293" s="38"/>
      <c r="C293" s="38"/>
      <c r="D293" s="38"/>
      <c r="E293" s="38"/>
      <c r="F293" s="38"/>
      <c r="G293" s="38"/>
      <c r="H293" s="38"/>
      <c r="I293" s="38"/>
      <c r="J293" s="38"/>
      <c r="K293" s="38"/>
      <c r="L293" s="38"/>
      <c r="M293" s="38"/>
    </row>
    <row r="294" spans="2:13" s="36" customFormat="1" ht="15.75">
      <c r="B294" s="38"/>
      <c r="C294" s="38"/>
      <c r="D294" s="38"/>
      <c r="E294" s="38"/>
      <c r="F294" s="38"/>
      <c r="G294" s="38"/>
      <c r="H294" s="38"/>
      <c r="I294" s="38"/>
      <c r="J294" s="38"/>
      <c r="K294" s="38"/>
      <c r="L294" s="38"/>
      <c r="M294" s="38"/>
    </row>
    <row r="295" spans="2:13" s="36" customFormat="1" ht="15.75">
      <c r="B295" s="38"/>
      <c r="C295" s="38"/>
      <c r="D295" s="38"/>
      <c r="E295" s="38"/>
      <c r="F295" s="38"/>
      <c r="G295" s="38"/>
      <c r="H295" s="38"/>
      <c r="I295" s="38"/>
      <c r="J295" s="38"/>
      <c r="K295" s="38"/>
      <c r="L295" s="38"/>
      <c r="M295" s="38"/>
    </row>
    <row r="296" spans="1:13" s="36" customFormat="1" ht="15.75">
      <c r="A296" s="40" t="s">
        <v>149</v>
      </c>
      <c r="B296" s="41" t="s">
        <v>200</v>
      </c>
      <c r="C296" s="41"/>
      <c r="D296" s="38"/>
      <c r="E296" s="38"/>
      <c r="F296" s="38"/>
      <c r="G296" s="38"/>
      <c r="H296" s="38"/>
      <c r="I296" s="38"/>
      <c r="J296" s="38"/>
      <c r="K296" s="38"/>
      <c r="L296" s="38"/>
      <c r="M296" s="38"/>
    </row>
    <row r="297" spans="2:13" s="36" customFormat="1" ht="15.75">
      <c r="B297" s="115" t="s">
        <v>268</v>
      </c>
      <c r="C297" s="115"/>
      <c r="D297" s="115"/>
      <c r="E297" s="115"/>
      <c r="F297" s="115"/>
      <c r="G297" s="115"/>
      <c r="H297" s="115"/>
      <c r="I297" s="115"/>
      <c r="J297" s="115"/>
      <c r="K297" s="115"/>
      <c r="L297" s="115"/>
      <c r="M297" s="115"/>
    </row>
    <row r="298" spans="2:13" s="36" customFormat="1" ht="15.75">
      <c r="B298" s="115"/>
      <c r="C298" s="115"/>
      <c r="D298" s="115"/>
      <c r="E298" s="115"/>
      <c r="F298" s="115"/>
      <c r="G298" s="115"/>
      <c r="H298" s="115"/>
      <c r="I298" s="115"/>
      <c r="J298" s="115"/>
      <c r="K298" s="115"/>
      <c r="L298" s="115"/>
      <c r="M298" s="115"/>
    </row>
    <row r="299" spans="2:13" ht="15.75">
      <c r="B299" s="115"/>
      <c r="C299" s="115"/>
      <c r="D299" s="115"/>
      <c r="E299" s="115"/>
      <c r="F299" s="115"/>
      <c r="G299" s="115"/>
      <c r="H299" s="115"/>
      <c r="I299" s="115"/>
      <c r="J299" s="115"/>
      <c r="K299" s="115"/>
      <c r="L299" s="115"/>
      <c r="M299" s="115"/>
    </row>
    <row r="300" spans="2:13" ht="8.25" customHeight="1">
      <c r="B300" s="30"/>
      <c r="C300" s="30"/>
      <c r="D300" s="30"/>
      <c r="E300" s="30"/>
      <c r="F300" s="30"/>
      <c r="G300" s="30"/>
      <c r="H300" s="30"/>
      <c r="I300" s="30"/>
      <c r="J300" s="30"/>
      <c r="K300" s="30"/>
      <c r="L300" s="30"/>
      <c r="M300" s="30"/>
    </row>
    <row r="301" spans="2:13" ht="15.75">
      <c r="B301" s="115" t="s">
        <v>252</v>
      </c>
      <c r="C301" s="115"/>
      <c r="D301" s="115"/>
      <c r="E301" s="115"/>
      <c r="F301" s="115"/>
      <c r="G301" s="115"/>
      <c r="H301" s="115"/>
      <c r="I301" s="115"/>
      <c r="J301" s="115"/>
      <c r="K301" s="115"/>
      <c r="L301" s="115"/>
      <c r="M301" s="115"/>
    </row>
    <row r="302" spans="2:13" ht="15.75">
      <c r="B302" s="115"/>
      <c r="C302" s="115"/>
      <c r="D302" s="115"/>
      <c r="E302" s="115"/>
      <c r="F302" s="115"/>
      <c r="G302" s="115"/>
      <c r="H302" s="115"/>
      <c r="I302" s="115"/>
      <c r="J302" s="115"/>
      <c r="K302" s="115"/>
      <c r="L302" s="115"/>
      <c r="M302" s="115"/>
    </row>
    <row r="303" spans="2:13" ht="10.5" customHeight="1">
      <c r="B303" s="30"/>
      <c r="C303" s="30"/>
      <c r="D303" s="30"/>
      <c r="E303" s="30"/>
      <c r="F303" s="30"/>
      <c r="G303" s="30"/>
      <c r="H303" s="30"/>
      <c r="I303" s="30"/>
      <c r="J303" s="30"/>
      <c r="K303" s="30"/>
      <c r="L303" s="30"/>
      <c r="M303" s="30"/>
    </row>
    <row r="304" spans="2:13" ht="15.75">
      <c r="B304" s="30"/>
      <c r="C304" s="30"/>
      <c r="D304" s="30"/>
      <c r="E304" s="30"/>
      <c r="F304" s="30"/>
      <c r="G304" s="30"/>
      <c r="H304" s="30"/>
      <c r="I304" s="30"/>
      <c r="J304" s="30"/>
      <c r="K304" s="19" t="s">
        <v>75</v>
      </c>
      <c r="L304" s="19"/>
      <c r="M304" s="19" t="s">
        <v>75</v>
      </c>
    </row>
    <row r="305" spans="2:13" ht="15.75">
      <c r="B305" s="30"/>
      <c r="C305" s="30"/>
      <c r="D305" s="30"/>
      <c r="E305" s="30"/>
      <c r="F305" s="30"/>
      <c r="G305" s="30"/>
      <c r="H305" s="30"/>
      <c r="I305" s="30"/>
      <c r="J305" s="30"/>
      <c r="K305" s="19" t="s">
        <v>173</v>
      </c>
      <c r="L305" s="19"/>
      <c r="M305" s="19" t="s">
        <v>173</v>
      </c>
    </row>
    <row r="306" spans="2:13" ht="15.75">
      <c r="B306" s="30"/>
      <c r="C306" s="30"/>
      <c r="D306" s="30"/>
      <c r="E306" s="30"/>
      <c r="F306" s="30"/>
      <c r="G306" s="30"/>
      <c r="H306" s="30"/>
      <c r="I306" s="30"/>
      <c r="J306" s="30"/>
      <c r="K306" s="19" t="s">
        <v>109</v>
      </c>
      <c r="L306" s="19"/>
      <c r="M306" s="19" t="s">
        <v>110</v>
      </c>
    </row>
    <row r="307" spans="2:13" ht="15.75">
      <c r="B307" s="30"/>
      <c r="C307" s="30"/>
      <c r="D307" s="30"/>
      <c r="E307" s="30"/>
      <c r="F307" s="30"/>
      <c r="G307" s="30"/>
      <c r="H307" s="30"/>
      <c r="I307" s="30"/>
      <c r="J307" s="30"/>
      <c r="K307" s="19" t="s">
        <v>108</v>
      </c>
      <c r="L307" s="19"/>
      <c r="M307" s="19" t="s">
        <v>108</v>
      </c>
    </row>
    <row r="308" spans="2:13" ht="15.75">
      <c r="B308" s="30"/>
      <c r="C308" s="30"/>
      <c r="D308" s="30"/>
      <c r="E308" s="30"/>
      <c r="F308" s="30"/>
      <c r="G308" s="30"/>
      <c r="H308" s="30"/>
      <c r="I308" s="30"/>
      <c r="J308" s="30"/>
      <c r="K308" s="31" t="s">
        <v>283</v>
      </c>
      <c r="L308" s="32"/>
      <c r="M308" s="31" t="s">
        <v>283</v>
      </c>
    </row>
    <row r="309" spans="2:13" ht="15.75">
      <c r="B309" s="30"/>
      <c r="C309" s="30"/>
      <c r="D309" s="30"/>
      <c r="E309" s="30"/>
      <c r="F309" s="30"/>
      <c r="G309" s="30"/>
      <c r="H309" s="30"/>
      <c r="I309" s="30"/>
      <c r="J309" s="30"/>
      <c r="K309" s="19" t="s">
        <v>63</v>
      </c>
      <c r="L309" s="19"/>
      <c r="M309" s="19" t="s">
        <v>63</v>
      </c>
    </row>
    <row r="310" spans="2:13" ht="15.75">
      <c r="B310" s="38" t="s">
        <v>253</v>
      </c>
      <c r="C310" s="30"/>
      <c r="D310" s="30"/>
      <c r="E310" s="30"/>
      <c r="F310" s="30"/>
      <c r="G310" s="30"/>
      <c r="H310" s="30"/>
      <c r="I310" s="30"/>
      <c r="J310" s="30"/>
      <c r="K310" s="19"/>
      <c r="L310" s="19"/>
      <c r="M310" s="19"/>
    </row>
    <row r="311" spans="2:13" ht="10.5" customHeight="1">
      <c r="B311" s="30"/>
      <c r="C311" s="30"/>
      <c r="D311" s="30"/>
      <c r="E311" s="30"/>
      <c r="F311" s="30"/>
      <c r="G311" s="30"/>
      <c r="H311" s="30"/>
      <c r="I311" s="30"/>
      <c r="J311" s="30"/>
      <c r="K311" s="19"/>
      <c r="L311" s="19"/>
      <c r="M311" s="19"/>
    </row>
    <row r="312" spans="2:13" ht="15.75">
      <c r="B312" s="38" t="s">
        <v>260</v>
      </c>
      <c r="C312" s="30"/>
      <c r="D312" s="30"/>
      <c r="E312" s="30"/>
      <c r="F312" s="30"/>
      <c r="G312" s="30"/>
      <c r="H312" s="30"/>
      <c r="I312" s="30"/>
      <c r="J312" s="30"/>
      <c r="K312" s="46"/>
      <c r="L312" s="46"/>
      <c r="M312" s="46"/>
    </row>
    <row r="313" spans="2:13" ht="15.75">
      <c r="B313" s="45" t="s">
        <v>261</v>
      </c>
      <c r="C313" s="30"/>
      <c r="D313" s="30"/>
      <c r="E313" s="30"/>
      <c r="F313" s="30"/>
      <c r="G313" s="30"/>
      <c r="H313" s="30"/>
      <c r="I313" s="30"/>
      <c r="J313" s="30"/>
      <c r="K313" s="46">
        <v>642</v>
      </c>
      <c r="L313" s="46"/>
      <c r="M313" s="46">
        <v>2041</v>
      </c>
    </row>
    <row r="314" spans="2:13" ht="15.75">
      <c r="B314" s="45" t="s">
        <v>0</v>
      </c>
      <c r="C314" s="30"/>
      <c r="D314" s="30"/>
      <c r="E314" s="30"/>
      <c r="F314" s="30"/>
      <c r="G314" s="30"/>
      <c r="H314" s="30"/>
      <c r="I314" s="30"/>
      <c r="J314" s="30"/>
      <c r="K314" s="46">
        <v>-1</v>
      </c>
      <c r="L314" s="46"/>
      <c r="M314" s="46">
        <v>-5</v>
      </c>
    </row>
    <row r="315" spans="2:13" ht="15.75">
      <c r="B315" s="45" t="s">
        <v>4</v>
      </c>
      <c r="C315" s="30"/>
      <c r="D315" s="30"/>
      <c r="E315" s="30"/>
      <c r="F315" s="30"/>
      <c r="G315" s="30"/>
      <c r="H315" s="30"/>
      <c r="I315" s="30"/>
      <c r="J315" s="30"/>
      <c r="K315" s="46">
        <v>0</v>
      </c>
      <c r="L315" s="46"/>
      <c r="M315" s="46">
        <v>-1</v>
      </c>
    </row>
    <row r="316" spans="2:13" ht="8.25" customHeight="1">
      <c r="B316" s="38"/>
      <c r="C316" s="30"/>
      <c r="D316" s="30"/>
      <c r="E316" s="30"/>
      <c r="F316" s="30"/>
      <c r="G316" s="30"/>
      <c r="H316" s="30"/>
      <c r="I316" s="30"/>
      <c r="J316" s="30"/>
      <c r="K316" s="46"/>
      <c r="L316" s="46"/>
      <c r="M316" s="46"/>
    </row>
    <row r="317" spans="2:13" ht="15.75">
      <c r="B317" s="38" t="s">
        <v>262</v>
      </c>
      <c r="C317" s="30"/>
      <c r="D317" s="30"/>
      <c r="E317" s="30"/>
      <c r="F317" s="30"/>
      <c r="G317" s="30"/>
      <c r="H317" s="30"/>
      <c r="I317" s="30"/>
      <c r="J317" s="30"/>
      <c r="K317" s="46"/>
      <c r="L317" s="46"/>
      <c r="M317" s="46"/>
    </row>
    <row r="318" spans="2:13" ht="15.75">
      <c r="B318" s="45" t="s">
        <v>261</v>
      </c>
      <c r="C318" s="30"/>
      <c r="D318" s="30"/>
      <c r="E318" s="30"/>
      <c r="F318" s="30"/>
      <c r="G318" s="30"/>
      <c r="H318" s="30"/>
      <c r="I318" s="30"/>
      <c r="J318" s="30"/>
      <c r="K318" s="46">
        <v>205</v>
      </c>
      <c r="L318" s="46"/>
      <c r="M318" s="46">
        <v>486</v>
      </c>
    </row>
    <row r="319" spans="2:13" ht="15.75">
      <c r="B319" s="45" t="s">
        <v>263</v>
      </c>
      <c r="C319" s="30"/>
      <c r="D319" s="30"/>
      <c r="E319" s="30"/>
      <c r="F319" s="30"/>
      <c r="G319" s="30"/>
      <c r="H319" s="30"/>
      <c r="I319" s="30"/>
      <c r="J319" s="30"/>
      <c r="K319" s="84">
        <v>0</v>
      </c>
      <c r="L319" s="84"/>
      <c r="M319" s="84">
        <v>-3</v>
      </c>
    </row>
    <row r="320" spans="2:13" ht="9" customHeight="1">
      <c r="B320" s="45"/>
      <c r="C320" s="30"/>
      <c r="D320" s="30"/>
      <c r="E320" s="30"/>
      <c r="F320" s="30"/>
      <c r="G320" s="30"/>
      <c r="H320" s="30"/>
      <c r="I320" s="30"/>
      <c r="J320" s="30"/>
      <c r="K320" s="84"/>
      <c r="L320" s="84"/>
      <c r="M320" s="84"/>
    </row>
    <row r="321" spans="2:13" ht="15.75">
      <c r="B321" s="38" t="s">
        <v>264</v>
      </c>
      <c r="C321" s="30"/>
      <c r="D321" s="30"/>
      <c r="E321" s="30"/>
      <c r="F321" s="30"/>
      <c r="G321" s="30"/>
      <c r="H321" s="30"/>
      <c r="I321" s="30"/>
      <c r="J321" s="30"/>
      <c r="K321" s="84"/>
      <c r="L321" s="84"/>
      <c r="M321" s="84"/>
    </row>
    <row r="322" spans="2:13" ht="15.75">
      <c r="B322" s="45" t="s">
        <v>265</v>
      </c>
      <c r="C322" s="30"/>
      <c r="D322" s="30"/>
      <c r="E322" s="30"/>
      <c r="F322" s="30"/>
      <c r="G322" s="30"/>
      <c r="H322" s="30"/>
      <c r="I322" s="30"/>
      <c r="J322" s="30"/>
      <c r="K322" s="84">
        <v>0</v>
      </c>
      <c r="L322" s="84"/>
      <c r="M322" s="84">
        <v>-309</v>
      </c>
    </row>
    <row r="323" spans="2:13" ht="9" customHeight="1">
      <c r="B323" s="45"/>
      <c r="C323" s="30"/>
      <c r="D323" s="30"/>
      <c r="E323" s="30"/>
      <c r="F323" s="30"/>
      <c r="G323" s="30"/>
      <c r="H323" s="30"/>
      <c r="I323" s="30"/>
      <c r="J323" s="30"/>
      <c r="K323" s="84"/>
      <c r="L323" s="84"/>
      <c r="M323" s="84"/>
    </row>
    <row r="324" spans="2:13" ht="15.75">
      <c r="B324" s="38" t="s">
        <v>266</v>
      </c>
      <c r="C324" s="30"/>
      <c r="D324" s="30"/>
      <c r="E324" s="30"/>
      <c r="F324" s="30"/>
      <c r="G324" s="30"/>
      <c r="H324" s="30"/>
      <c r="I324" s="30"/>
      <c r="J324" s="30"/>
      <c r="K324" s="84"/>
      <c r="L324" s="84"/>
      <c r="M324" s="84"/>
    </row>
    <row r="325" spans="2:13" ht="15.75">
      <c r="B325" s="45" t="s">
        <v>0</v>
      </c>
      <c r="C325" s="30"/>
      <c r="D325" s="30"/>
      <c r="E325" s="30"/>
      <c r="F325" s="30"/>
      <c r="G325" s="30"/>
      <c r="H325" s="30"/>
      <c r="I325" s="30"/>
      <c r="J325" s="30"/>
      <c r="K325" s="84">
        <v>-8</v>
      </c>
      <c r="L325" s="84"/>
      <c r="M325" s="84">
        <v>-28</v>
      </c>
    </row>
    <row r="326" spans="2:13" ht="15.75">
      <c r="B326" s="45" t="s">
        <v>265</v>
      </c>
      <c r="C326" s="30"/>
      <c r="D326" s="30"/>
      <c r="E326" s="30"/>
      <c r="F326" s="30"/>
      <c r="G326" s="30"/>
      <c r="H326" s="30"/>
      <c r="I326" s="30"/>
      <c r="J326" s="30"/>
      <c r="K326" s="84">
        <v>-483</v>
      </c>
      <c r="L326" s="84"/>
      <c r="M326" s="84">
        <v>-483</v>
      </c>
    </row>
    <row r="327" spans="2:13" ht="8.25" customHeight="1">
      <c r="B327" s="45"/>
      <c r="C327" s="30"/>
      <c r="D327" s="30"/>
      <c r="E327" s="30"/>
      <c r="F327" s="30"/>
      <c r="G327" s="30"/>
      <c r="H327" s="30"/>
      <c r="I327" s="30"/>
      <c r="J327" s="30"/>
      <c r="K327" s="84"/>
      <c r="L327" s="84"/>
      <c r="M327" s="84"/>
    </row>
    <row r="328" spans="2:13" ht="15.75">
      <c r="B328" s="38" t="s">
        <v>267</v>
      </c>
      <c r="C328" s="30"/>
      <c r="D328" s="30"/>
      <c r="E328" s="30"/>
      <c r="F328" s="30"/>
      <c r="G328" s="30"/>
      <c r="H328" s="30"/>
      <c r="I328" s="30"/>
      <c r="J328" s="30"/>
      <c r="K328" s="84"/>
      <c r="L328" s="84"/>
      <c r="M328" s="84"/>
    </row>
    <row r="329" spans="2:13" ht="15.75">
      <c r="B329" s="45" t="s">
        <v>393</v>
      </c>
      <c r="C329" s="30"/>
      <c r="D329" s="30"/>
      <c r="E329" s="30"/>
      <c r="F329" s="30"/>
      <c r="G329" s="30"/>
      <c r="H329" s="30"/>
      <c r="I329" s="30"/>
      <c r="J329" s="30"/>
      <c r="K329" s="84">
        <v>-17</v>
      </c>
      <c r="L329" s="84"/>
      <c r="M329" s="84">
        <v>-71</v>
      </c>
    </row>
    <row r="330" spans="2:13" ht="15.75">
      <c r="B330" s="45" t="s">
        <v>394</v>
      </c>
      <c r="C330" s="30"/>
      <c r="D330" s="30"/>
      <c r="E330" s="30"/>
      <c r="F330" s="30"/>
      <c r="G330" s="30"/>
      <c r="H330" s="30"/>
      <c r="I330" s="30"/>
      <c r="J330" s="30"/>
      <c r="K330" s="84">
        <v>0</v>
      </c>
      <c r="L330" s="84"/>
      <c r="M330" s="84">
        <v>-1</v>
      </c>
    </row>
    <row r="331" spans="2:13" ht="9.75" customHeight="1">
      <c r="B331" s="38"/>
      <c r="C331" s="30"/>
      <c r="D331" s="30"/>
      <c r="E331" s="30"/>
      <c r="F331" s="30"/>
      <c r="G331" s="30"/>
      <c r="H331" s="30"/>
      <c r="I331" s="30"/>
      <c r="J331" s="30"/>
      <c r="K331" s="84"/>
      <c r="L331" s="84"/>
      <c r="M331" s="84"/>
    </row>
    <row r="332" spans="2:13" ht="15.75">
      <c r="B332" s="38" t="s">
        <v>1</v>
      </c>
      <c r="C332" s="30"/>
      <c r="D332" s="30"/>
      <c r="E332" s="30"/>
      <c r="F332" s="30"/>
      <c r="G332" s="30"/>
      <c r="H332" s="30"/>
      <c r="I332" s="30"/>
      <c r="J332" s="30"/>
      <c r="K332" s="84"/>
      <c r="L332" s="84"/>
      <c r="M332" s="84"/>
    </row>
    <row r="333" spans="2:13" ht="15.75">
      <c r="B333" s="45" t="s">
        <v>4</v>
      </c>
      <c r="C333" s="30"/>
      <c r="D333" s="30"/>
      <c r="E333" s="30"/>
      <c r="F333" s="30"/>
      <c r="G333" s="30"/>
      <c r="H333" s="30"/>
      <c r="I333" s="30"/>
      <c r="J333" s="30"/>
      <c r="K333" s="84">
        <v>-22</v>
      </c>
      <c r="L333" s="84"/>
      <c r="M333" s="84">
        <v>-28</v>
      </c>
    </row>
    <row r="334" spans="2:13" ht="9" customHeight="1">
      <c r="B334" s="38"/>
      <c r="C334" s="30"/>
      <c r="D334" s="30"/>
      <c r="E334" s="30"/>
      <c r="F334" s="30"/>
      <c r="G334" s="30"/>
      <c r="H334" s="30"/>
      <c r="I334" s="30"/>
      <c r="J334" s="30"/>
      <c r="K334" s="84"/>
      <c r="L334" s="84"/>
      <c r="M334" s="84"/>
    </row>
    <row r="335" spans="2:13" ht="15.75">
      <c r="B335" s="38" t="s">
        <v>2</v>
      </c>
      <c r="C335" s="30"/>
      <c r="D335" s="30"/>
      <c r="E335" s="30"/>
      <c r="F335" s="30"/>
      <c r="G335" s="30"/>
      <c r="H335" s="30"/>
      <c r="I335" s="30"/>
      <c r="J335" s="30"/>
      <c r="K335" s="84"/>
      <c r="L335" s="84"/>
      <c r="M335" s="84"/>
    </row>
    <row r="336" spans="2:13" ht="16.5" thickBot="1">
      <c r="B336" s="45" t="s">
        <v>3</v>
      </c>
      <c r="C336" s="30"/>
      <c r="D336" s="30"/>
      <c r="E336" s="30"/>
      <c r="F336" s="30"/>
      <c r="G336" s="30"/>
      <c r="H336" s="30"/>
      <c r="I336" s="30"/>
      <c r="J336" s="30"/>
      <c r="K336" s="86">
        <v>0</v>
      </c>
      <c r="L336" s="84"/>
      <c r="M336" s="86">
        <v>-34</v>
      </c>
    </row>
    <row r="337" spans="2:13" ht="16.5" thickTop="1">
      <c r="B337" s="45"/>
      <c r="C337" s="30"/>
      <c r="D337" s="30"/>
      <c r="E337" s="30"/>
      <c r="F337" s="30"/>
      <c r="G337" s="30"/>
      <c r="H337" s="30"/>
      <c r="I337" s="30"/>
      <c r="J337" s="30"/>
      <c r="K337" s="99"/>
      <c r="L337" s="84"/>
      <c r="M337" s="99"/>
    </row>
    <row r="338" spans="2:13" ht="15.75">
      <c r="B338" s="45"/>
      <c r="C338" s="30"/>
      <c r="D338" s="30"/>
      <c r="E338" s="30"/>
      <c r="F338" s="30"/>
      <c r="G338" s="30"/>
      <c r="H338" s="30"/>
      <c r="I338" s="30"/>
      <c r="J338" s="30"/>
      <c r="K338" s="99"/>
      <c r="L338" s="84"/>
      <c r="M338" s="99"/>
    </row>
    <row r="339" spans="2:13" ht="15.75">
      <c r="B339" s="45"/>
      <c r="C339" s="30"/>
      <c r="D339" s="30"/>
      <c r="E339" s="30"/>
      <c r="F339" s="30"/>
      <c r="G339" s="30"/>
      <c r="H339" s="30"/>
      <c r="I339" s="30"/>
      <c r="J339" s="30"/>
      <c r="K339" s="99"/>
      <c r="L339" s="84"/>
      <c r="M339" s="99"/>
    </row>
    <row r="340" spans="2:13" ht="15.75">
      <c r="B340" s="45"/>
      <c r="C340" s="30"/>
      <c r="D340" s="30"/>
      <c r="E340" s="30"/>
      <c r="F340" s="30"/>
      <c r="G340" s="30"/>
      <c r="H340" s="30"/>
      <c r="I340" s="30"/>
      <c r="J340" s="30"/>
      <c r="K340" s="99"/>
      <c r="L340" s="84"/>
      <c r="M340" s="99"/>
    </row>
    <row r="341" spans="1:13" ht="15.75">
      <c r="A341" s="128" t="s">
        <v>216</v>
      </c>
      <c r="B341" s="128"/>
      <c r="C341" s="128"/>
      <c r="D341" s="30"/>
      <c r="E341" s="30"/>
      <c r="F341" s="30"/>
      <c r="G341" s="30"/>
      <c r="H341" s="30"/>
      <c r="I341" s="30"/>
      <c r="J341" s="30"/>
      <c r="K341" s="84"/>
      <c r="L341" s="84"/>
      <c r="M341" s="84"/>
    </row>
    <row r="342" spans="1:13" ht="15.75">
      <c r="A342" s="130" t="str">
        <f>+A292</f>
        <v>26870 D</v>
      </c>
      <c r="B342" s="131"/>
      <c r="C342" s="132"/>
      <c r="D342" s="30"/>
      <c r="E342" s="30"/>
      <c r="F342" s="30"/>
      <c r="G342" s="30"/>
      <c r="H342" s="30"/>
      <c r="I342" s="30"/>
      <c r="J342" s="30"/>
      <c r="K342" s="84"/>
      <c r="L342" s="84"/>
      <c r="M342" s="84"/>
    </row>
    <row r="343" spans="2:13" ht="15.75">
      <c r="B343" s="38"/>
      <c r="C343" s="30"/>
      <c r="D343" s="30"/>
      <c r="E343" s="30"/>
      <c r="F343" s="30"/>
      <c r="G343" s="30"/>
      <c r="H343" s="30"/>
      <c r="I343" s="30"/>
      <c r="J343" s="30"/>
      <c r="K343" s="84"/>
      <c r="L343" s="84"/>
      <c r="M343" s="84"/>
    </row>
    <row r="344" spans="2:13" ht="15.75">
      <c r="B344" s="38"/>
      <c r="C344" s="30"/>
      <c r="D344" s="30"/>
      <c r="E344" s="30"/>
      <c r="F344" s="30"/>
      <c r="G344" s="30"/>
      <c r="H344" s="30"/>
      <c r="I344" s="30"/>
      <c r="J344" s="30"/>
      <c r="K344" s="84"/>
      <c r="L344" s="84"/>
      <c r="M344" s="84"/>
    </row>
    <row r="345" spans="2:13" ht="15.75">
      <c r="B345" s="38"/>
      <c r="C345" s="30"/>
      <c r="D345" s="30"/>
      <c r="E345" s="30"/>
      <c r="F345" s="30"/>
      <c r="G345" s="30"/>
      <c r="H345" s="30"/>
      <c r="I345" s="30"/>
      <c r="J345" s="30"/>
      <c r="K345" s="84"/>
      <c r="L345" s="84"/>
      <c r="M345" s="84"/>
    </row>
    <row r="346" spans="1:3" ht="15.75">
      <c r="A346" s="21" t="s">
        <v>151</v>
      </c>
      <c r="B346" s="3" t="s">
        <v>70</v>
      </c>
      <c r="C346" s="3"/>
    </row>
    <row r="347" spans="1:3" ht="9.75" customHeight="1">
      <c r="A347" s="21"/>
      <c r="B347" s="3"/>
      <c r="C347" s="3"/>
    </row>
    <row r="348" spans="1:13" ht="15.75">
      <c r="A348" s="21"/>
      <c r="B348" s="1" t="s">
        <v>164</v>
      </c>
      <c r="I348" s="19"/>
      <c r="J348" s="19"/>
      <c r="K348" s="19"/>
      <c r="L348" s="19"/>
      <c r="M348" s="19"/>
    </row>
    <row r="349" spans="1:13" ht="15.75">
      <c r="A349" s="21"/>
      <c r="B349" s="1"/>
      <c r="I349" s="19"/>
      <c r="J349" s="19"/>
      <c r="K349" s="19" t="s">
        <v>328</v>
      </c>
      <c r="L349" s="19"/>
      <c r="M349" s="19"/>
    </row>
    <row r="350" spans="1:13" ht="15.75">
      <c r="A350" s="21"/>
      <c r="B350" s="1"/>
      <c r="I350" s="19"/>
      <c r="J350" s="19"/>
      <c r="K350" s="19" t="s">
        <v>329</v>
      </c>
      <c r="L350" s="19"/>
      <c r="M350" s="19"/>
    </row>
    <row r="351" spans="1:13" ht="15.75" customHeight="1">
      <c r="A351" s="21"/>
      <c r="B351" s="134" t="s">
        <v>369</v>
      </c>
      <c r="C351" s="134"/>
      <c r="D351" s="134"/>
      <c r="E351" s="134"/>
      <c r="F351" s="135"/>
      <c r="G351" s="19"/>
      <c r="H351" s="19"/>
      <c r="I351" s="19"/>
      <c r="J351" s="19"/>
      <c r="K351" s="19" t="s">
        <v>330</v>
      </c>
      <c r="L351" s="19"/>
      <c r="M351" s="19"/>
    </row>
    <row r="352" spans="1:13" ht="15.75">
      <c r="A352" s="21"/>
      <c r="B352" s="134"/>
      <c r="C352" s="134"/>
      <c r="D352" s="134"/>
      <c r="E352" s="134"/>
      <c r="F352" s="135"/>
      <c r="G352" s="94" t="s">
        <v>331</v>
      </c>
      <c r="H352" s="94"/>
      <c r="I352" s="94" t="s">
        <v>165</v>
      </c>
      <c r="J352" s="94"/>
      <c r="K352" s="94" t="s">
        <v>332</v>
      </c>
      <c r="L352" s="94"/>
      <c r="M352" s="94" t="s">
        <v>43</v>
      </c>
    </row>
    <row r="353" spans="1:13" ht="15.75">
      <c r="A353" s="21"/>
      <c r="G353" s="19" t="s">
        <v>63</v>
      </c>
      <c r="H353" s="19"/>
      <c r="I353" s="19" t="s">
        <v>63</v>
      </c>
      <c r="J353" s="19"/>
      <c r="K353" s="19" t="s">
        <v>63</v>
      </c>
      <c r="L353" s="19"/>
      <c r="M353" s="19" t="s">
        <v>63</v>
      </c>
    </row>
    <row r="354" spans="1:9" ht="15.75">
      <c r="A354" s="21"/>
      <c r="B354" s="95" t="s">
        <v>163</v>
      </c>
      <c r="C354" s="95"/>
      <c r="D354" s="95"/>
      <c r="E354" s="95"/>
      <c r="F354" s="95"/>
      <c r="I354" s="68"/>
    </row>
    <row r="355" spans="1:15" ht="15.75">
      <c r="A355" s="21"/>
      <c r="B355" s="95"/>
      <c r="C355" s="95" t="s">
        <v>333</v>
      </c>
      <c r="D355" s="95"/>
      <c r="E355" s="95"/>
      <c r="F355" s="95"/>
      <c r="G355" s="23">
        <f>6583+2381</f>
        <v>8964</v>
      </c>
      <c r="H355" s="23"/>
      <c r="I355" s="23">
        <v>1903</v>
      </c>
      <c r="J355" s="23"/>
      <c r="K355" s="23">
        <v>0</v>
      </c>
      <c r="L355" s="23"/>
      <c r="M355" s="23">
        <f>SUM(G355:K355)</f>
        <v>10867</v>
      </c>
      <c r="O355" s="68"/>
    </row>
    <row r="356" spans="1:15" ht="15.75">
      <c r="A356" s="21"/>
      <c r="B356" s="95"/>
      <c r="C356" s="95" t="s">
        <v>334</v>
      </c>
      <c r="D356" s="95"/>
      <c r="E356" s="95"/>
      <c r="F356" s="95"/>
      <c r="G356" s="24">
        <v>5115</v>
      </c>
      <c r="H356" s="23"/>
      <c r="I356" s="24">
        <v>0</v>
      </c>
      <c r="J356" s="23"/>
      <c r="K356" s="24">
        <v>0</v>
      </c>
      <c r="L356" s="23"/>
      <c r="M356" s="24">
        <f>SUM(G356:K356)</f>
        <v>5115</v>
      </c>
      <c r="O356" s="68"/>
    </row>
    <row r="357" spans="1:13" ht="15.75">
      <c r="A357" s="21"/>
      <c r="B357" s="95"/>
      <c r="C357" s="95"/>
      <c r="D357" s="95"/>
      <c r="E357" s="95"/>
      <c r="F357" s="95"/>
      <c r="G357" s="23">
        <f>SUM(G355:G356)</f>
        <v>14079</v>
      </c>
      <c r="H357" s="23"/>
      <c r="I357" s="23">
        <f>SUM(I355:I356)</f>
        <v>1903</v>
      </c>
      <c r="J357" s="23"/>
      <c r="K357" s="23">
        <f>SUM(K355:K356)</f>
        <v>0</v>
      </c>
      <c r="L357" s="23"/>
      <c r="M357" s="23">
        <f>SUM(M355:M356)</f>
        <v>15982</v>
      </c>
    </row>
    <row r="358" spans="1:13" ht="15.75">
      <c r="A358" s="21"/>
      <c r="B358" s="95"/>
      <c r="C358" s="95" t="s">
        <v>335</v>
      </c>
      <c r="D358" s="95"/>
      <c r="E358" s="95"/>
      <c r="F358" s="95"/>
      <c r="G358" s="23">
        <f>-G356</f>
        <v>-5115</v>
      </c>
      <c r="H358" s="23"/>
      <c r="I358" s="61">
        <v>0</v>
      </c>
      <c r="J358" s="61"/>
      <c r="K358" s="61">
        <v>0</v>
      </c>
      <c r="L358" s="61"/>
      <c r="M358" s="24">
        <f>-M356</f>
        <v>-5115</v>
      </c>
    </row>
    <row r="359" spans="1:13" ht="15.75">
      <c r="A359" s="21"/>
      <c r="B359" s="95"/>
      <c r="C359" s="95"/>
      <c r="D359" s="95"/>
      <c r="E359" s="95"/>
      <c r="F359" s="95"/>
      <c r="G359" s="43">
        <f>SUM(G357:G358)</f>
        <v>8964</v>
      </c>
      <c r="H359" s="23"/>
      <c r="I359" s="43">
        <f>SUM(I357:I358)</f>
        <v>1903</v>
      </c>
      <c r="J359" s="61"/>
      <c r="K359" s="43">
        <f>SUM(K357:K358)</f>
        <v>0</v>
      </c>
      <c r="L359" s="61"/>
      <c r="M359" s="61">
        <f>SUM(M357:M358)</f>
        <v>10867</v>
      </c>
    </row>
    <row r="360" spans="1:13" ht="6.75" customHeight="1">
      <c r="A360" s="21"/>
      <c r="B360" s="95"/>
      <c r="C360" s="95"/>
      <c r="D360" s="95"/>
      <c r="E360" s="95"/>
      <c r="F360" s="95"/>
      <c r="G360" s="61"/>
      <c r="H360" s="23"/>
      <c r="I360" s="61"/>
      <c r="J360" s="61"/>
      <c r="K360" s="61"/>
      <c r="L360" s="61"/>
      <c r="M360" s="61"/>
    </row>
    <row r="361" spans="1:14" ht="15.75">
      <c r="A361" s="21"/>
      <c r="B361" s="95" t="s">
        <v>24</v>
      </c>
      <c r="C361" s="95"/>
      <c r="D361" s="95"/>
      <c r="E361" s="95"/>
      <c r="F361" s="95"/>
      <c r="G361" s="23"/>
      <c r="H361" s="23"/>
      <c r="I361" s="61"/>
      <c r="J361" s="61"/>
      <c r="K361" s="61"/>
      <c r="L361" s="61"/>
      <c r="M361" s="24">
        <v>-7806</v>
      </c>
      <c r="N361" s="68"/>
    </row>
    <row r="362" spans="1:13" ht="15.75">
      <c r="A362" s="21"/>
      <c r="B362"/>
      <c r="C362" s="20" t="s">
        <v>25</v>
      </c>
      <c r="G362" s="23"/>
      <c r="H362" s="23"/>
      <c r="I362" s="61"/>
      <c r="J362" s="61"/>
      <c r="K362" s="61"/>
      <c r="L362" s="61"/>
      <c r="M362" s="61">
        <f>SUM(M359:M361)</f>
        <v>3061</v>
      </c>
    </row>
    <row r="363" spans="1:3" ht="15.75">
      <c r="A363" s="21"/>
      <c r="B363" s="3"/>
      <c r="C363" s="3"/>
    </row>
    <row r="364" spans="1:13" ht="15.75">
      <c r="A364" s="21"/>
      <c r="B364" s="20" t="s">
        <v>26</v>
      </c>
      <c r="G364" s="23"/>
      <c r="H364" s="23"/>
      <c r="I364" s="61"/>
      <c r="J364" s="61"/>
      <c r="K364" s="61"/>
      <c r="L364" s="61"/>
      <c r="M364" s="61">
        <v>270</v>
      </c>
    </row>
    <row r="365" spans="1:13" ht="15.75">
      <c r="A365" s="21"/>
      <c r="B365" s="20" t="s">
        <v>336</v>
      </c>
      <c r="G365" s="23"/>
      <c r="H365" s="23"/>
      <c r="I365" s="61"/>
      <c r="J365" s="61"/>
      <c r="K365" s="61"/>
      <c r="L365" s="61"/>
      <c r="M365" s="24">
        <f>-1853+9</f>
        <v>-1844</v>
      </c>
    </row>
    <row r="366" spans="1:13" ht="9.75" customHeight="1">
      <c r="A366" s="21"/>
      <c r="G366" s="23"/>
      <c r="H366" s="23"/>
      <c r="I366" s="61"/>
      <c r="J366" s="61"/>
      <c r="K366" s="61"/>
      <c r="L366" s="61"/>
      <c r="M366" s="61"/>
    </row>
    <row r="367" spans="1:13" ht="15.75">
      <c r="A367" s="21"/>
      <c r="B367" s="20" t="s">
        <v>353</v>
      </c>
      <c r="G367" s="23"/>
      <c r="H367" s="23"/>
      <c r="I367" s="61"/>
      <c r="J367" s="61"/>
      <c r="K367" s="61"/>
      <c r="L367" s="61"/>
      <c r="M367" s="61"/>
    </row>
    <row r="368" spans="1:14" ht="15.75">
      <c r="A368" s="21"/>
      <c r="C368" s="20" t="s">
        <v>309</v>
      </c>
      <c r="G368" s="23">
        <f>+M368-I368-K368</f>
        <v>1495</v>
      </c>
      <c r="H368" s="23"/>
      <c r="I368" s="61">
        <v>-7</v>
      </c>
      <c r="J368" s="61"/>
      <c r="K368" s="61">
        <v>-1</v>
      </c>
      <c r="L368" s="61"/>
      <c r="M368" s="96">
        <f>+M362+M364+M365</f>
        <v>1487</v>
      </c>
      <c r="N368" s="68"/>
    </row>
    <row r="369" spans="1:13" ht="15.75">
      <c r="A369" s="21"/>
      <c r="B369" s="20" t="s">
        <v>360</v>
      </c>
      <c r="G369" s="23"/>
      <c r="H369" s="23"/>
      <c r="I369" s="61"/>
      <c r="J369" s="61"/>
      <c r="K369" s="61"/>
      <c r="L369" s="61"/>
      <c r="M369" s="96"/>
    </row>
    <row r="370" spans="1:13" ht="15.75">
      <c r="A370" s="21"/>
      <c r="C370" s="20" t="s">
        <v>355</v>
      </c>
      <c r="G370" s="24">
        <v>-77</v>
      </c>
      <c r="H370" s="23"/>
      <c r="I370" s="24">
        <v>0</v>
      </c>
      <c r="J370" s="61"/>
      <c r="K370" s="24">
        <v>9</v>
      </c>
      <c r="L370" s="61"/>
      <c r="M370" s="24">
        <f>+G370+I370+K370</f>
        <v>-68</v>
      </c>
    </row>
    <row r="371" spans="1:14" ht="12" customHeight="1">
      <c r="A371" s="21"/>
      <c r="G371" s="23"/>
      <c r="H371" s="23"/>
      <c r="I371" s="23"/>
      <c r="J371" s="23"/>
      <c r="K371" s="23"/>
      <c r="L371" s="23"/>
      <c r="M371" s="23"/>
      <c r="N371" s="68"/>
    </row>
    <row r="372" spans="1:13" ht="15.75">
      <c r="A372" s="21"/>
      <c r="B372" s="20" t="s">
        <v>361</v>
      </c>
      <c r="G372" s="23">
        <f>SUM(G368:G370)</f>
        <v>1418</v>
      </c>
      <c r="H372" s="23"/>
      <c r="I372" s="23">
        <f>SUM(I368:I370)</f>
        <v>-7</v>
      </c>
      <c r="J372" s="23"/>
      <c r="K372" s="23">
        <f>SUM(K368:K370)</f>
        <v>8</v>
      </c>
      <c r="L372" s="23"/>
      <c r="M372" s="23">
        <f>SUM(M368:M370)</f>
        <v>1419</v>
      </c>
    </row>
    <row r="373" spans="1:13" ht="15.75">
      <c r="A373" s="21"/>
      <c r="B373" s="20" t="s">
        <v>20</v>
      </c>
      <c r="G373" s="24">
        <f>-87-398</f>
        <v>-485</v>
      </c>
      <c r="H373" s="23"/>
      <c r="I373" s="24">
        <v>-20</v>
      </c>
      <c r="J373" s="23"/>
      <c r="K373" s="24">
        <v>0</v>
      </c>
      <c r="L373" s="23"/>
      <c r="M373" s="24">
        <f>+G373+I373+K373</f>
        <v>-505</v>
      </c>
    </row>
    <row r="374" spans="1:13" ht="15.75">
      <c r="A374" s="21"/>
      <c r="G374" s="23"/>
      <c r="H374" s="23"/>
      <c r="I374" s="23"/>
      <c r="J374" s="23"/>
      <c r="K374" s="23"/>
      <c r="L374" s="23"/>
      <c r="M374" s="23"/>
    </row>
    <row r="375" spans="1:13" ht="15.75">
      <c r="A375" s="21"/>
      <c r="B375" s="20" t="s">
        <v>362</v>
      </c>
      <c r="G375" s="68">
        <f>SUM(G372:G373)</f>
        <v>933</v>
      </c>
      <c r="I375" s="68">
        <f>SUM(I372:I373)</f>
        <v>-27</v>
      </c>
      <c r="K375" s="68">
        <f>SUM(K372:K373)</f>
        <v>8</v>
      </c>
      <c r="M375" s="68">
        <f>SUM(M372:M373)</f>
        <v>914</v>
      </c>
    </row>
    <row r="376" spans="1:13" ht="15.75">
      <c r="A376" s="21"/>
      <c r="B376" s="20" t="s">
        <v>365</v>
      </c>
      <c r="G376" s="23">
        <v>44</v>
      </c>
      <c r="H376" s="23"/>
      <c r="I376" s="23">
        <v>2</v>
      </c>
      <c r="J376" s="23"/>
      <c r="K376" s="23">
        <v>0</v>
      </c>
      <c r="L376" s="23"/>
      <c r="M376" s="23">
        <f>SUM(G376:K376)</f>
        <v>46</v>
      </c>
    </row>
    <row r="377" spans="1:13" ht="15.75">
      <c r="A377" s="21"/>
      <c r="G377" s="50"/>
      <c r="I377" s="50"/>
      <c r="K377" s="50"/>
      <c r="M377" s="50"/>
    </row>
    <row r="378" spans="1:13" ht="15.75">
      <c r="A378" s="21"/>
      <c r="B378" s="20" t="s">
        <v>363</v>
      </c>
      <c r="G378" s="22"/>
      <c r="I378" s="22"/>
      <c r="K378" s="22"/>
      <c r="M378" s="22"/>
    </row>
    <row r="379" spans="1:13" ht="16.5" thickBot="1">
      <c r="A379" s="21"/>
      <c r="C379" s="20" t="s">
        <v>340</v>
      </c>
      <c r="G379" s="44">
        <f>SUM(G375:G376)</f>
        <v>977</v>
      </c>
      <c r="I379" s="44">
        <f>SUM(I375:I376)</f>
        <v>-25</v>
      </c>
      <c r="K379" s="44">
        <f>SUM(K375:K376)</f>
        <v>8</v>
      </c>
      <c r="M379" s="44">
        <f>SUM(M375:M376)</f>
        <v>960</v>
      </c>
    </row>
    <row r="380" ht="16.5" thickTop="1">
      <c r="A380" s="21"/>
    </row>
    <row r="381" spans="1:13" ht="15.75">
      <c r="A381" s="21"/>
      <c r="B381" s="97" t="s">
        <v>341</v>
      </c>
      <c r="M381" s="68"/>
    </row>
    <row r="382" spans="1:13" ht="15.75">
      <c r="A382" s="21"/>
      <c r="B382" s="20" t="s">
        <v>342</v>
      </c>
      <c r="G382" s="23">
        <f>+M382-K382-I382</f>
        <v>82338</v>
      </c>
      <c r="H382" s="23"/>
      <c r="I382" s="23">
        <v>3022</v>
      </c>
      <c r="J382" s="23"/>
      <c r="K382" s="23">
        <v>3603</v>
      </c>
      <c r="L382" s="23"/>
      <c r="M382" s="23">
        <v>88963</v>
      </c>
    </row>
    <row r="383" spans="1:13" ht="15.75">
      <c r="A383" s="21"/>
      <c r="B383" s="20" t="s">
        <v>343</v>
      </c>
      <c r="G383" s="23">
        <f>+M383-K383-I383</f>
        <v>3418</v>
      </c>
      <c r="H383" s="23"/>
      <c r="I383" s="23">
        <v>66</v>
      </c>
      <c r="J383" s="23"/>
      <c r="K383" s="23">
        <v>3</v>
      </c>
      <c r="L383" s="23"/>
      <c r="M383" s="23">
        <v>3487</v>
      </c>
    </row>
    <row r="384" spans="1:13" ht="15.75">
      <c r="A384" s="21"/>
      <c r="B384" s="20" t="s">
        <v>344</v>
      </c>
      <c r="G384" s="23">
        <f>+M384-K384-I384</f>
        <v>1175</v>
      </c>
      <c r="H384" s="23"/>
      <c r="I384" s="23">
        <v>0</v>
      </c>
      <c r="J384" s="23"/>
      <c r="K384" s="23">
        <v>0</v>
      </c>
      <c r="L384" s="23"/>
      <c r="M384" s="23">
        <v>1175</v>
      </c>
    </row>
    <row r="385" spans="1:13" ht="15.75">
      <c r="A385" s="21"/>
      <c r="B385" s="20" t="s">
        <v>345</v>
      </c>
      <c r="G385" s="23"/>
      <c r="H385" s="23"/>
      <c r="I385" s="23"/>
      <c r="J385" s="23"/>
      <c r="K385" s="23"/>
      <c r="L385" s="23"/>
      <c r="M385" s="23"/>
    </row>
    <row r="386" spans="1:13" ht="16.5" thickBot="1">
      <c r="A386" s="21"/>
      <c r="B386" s="20" t="s">
        <v>346</v>
      </c>
      <c r="G386" s="35">
        <f>+M386-K386-I386</f>
        <v>1059</v>
      </c>
      <c r="H386" s="23"/>
      <c r="I386" s="35">
        <v>3</v>
      </c>
      <c r="J386" s="23"/>
      <c r="K386" s="35">
        <v>0</v>
      </c>
      <c r="L386" s="23"/>
      <c r="M386" s="35">
        <v>1062</v>
      </c>
    </row>
    <row r="387" spans="1:13" ht="7.5" customHeight="1" thickTop="1">
      <c r="A387" s="21"/>
      <c r="G387" s="61"/>
      <c r="H387" s="23"/>
      <c r="I387" s="61"/>
      <c r="J387" s="23"/>
      <c r="K387" s="61"/>
      <c r="L387" s="23"/>
      <c r="M387" s="61"/>
    </row>
    <row r="388" spans="1:13" ht="15.75">
      <c r="A388" s="21"/>
      <c r="B388" s="20" t="s">
        <v>6</v>
      </c>
      <c r="G388" s="61"/>
      <c r="H388" s="23"/>
      <c r="I388" s="61"/>
      <c r="J388" s="23"/>
      <c r="K388" s="61"/>
      <c r="L388" s="23"/>
      <c r="M388" s="61"/>
    </row>
    <row r="389" spans="1:13" ht="15.75">
      <c r="A389" s="21"/>
      <c r="G389" s="61"/>
      <c r="H389" s="23"/>
      <c r="I389" s="61"/>
      <c r="J389" s="23"/>
      <c r="K389" s="61"/>
      <c r="L389" s="23"/>
      <c r="M389" s="61"/>
    </row>
    <row r="390" spans="1:13" ht="15.75">
      <c r="A390" s="128" t="s">
        <v>216</v>
      </c>
      <c r="B390" s="128"/>
      <c r="C390" s="128"/>
      <c r="I390" s="19"/>
      <c r="J390" s="19"/>
      <c r="K390" s="19"/>
      <c r="L390" s="19"/>
      <c r="M390" s="19"/>
    </row>
    <row r="391" spans="1:13" ht="15.75">
      <c r="A391" s="130" t="str">
        <f>+A342</f>
        <v>26870 D</v>
      </c>
      <c r="B391" s="131"/>
      <c r="C391" s="132"/>
      <c r="I391" s="19"/>
      <c r="J391" s="19"/>
      <c r="K391" s="19"/>
      <c r="L391" s="19"/>
      <c r="M391" s="19"/>
    </row>
    <row r="392" spans="1:13" ht="15.75">
      <c r="A392" s="49"/>
      <c r="B392" s="49"/>
      <c r="C392" s="49"/>
      <c r="I392" s="19"/>
      <c r="J392" s="19"/>
      <c r="K392" s="19"/>
      <c r="L392" s="19"/>
      <c r="M392" s="19"/>
    </row>
    <row r="393" spans="1:13" ht="15.75">
      <c r="A393" s="49"/>
      <c r="B393" s="49"/>
      <c r="C393" s="49"/>
      <c r="I393" s="19"/>
      <c r="J393" s="19"/>
      <c r="K393" s="19"/>
      <c r="L393" s="19"/>
      <c r="M393" s="19"/>
    </row>
    <row r="394" spans="1:13" ht="15.75">
      <c r="A394" s="49"/>
      <c r="B394" s="49"/>
      <c r="C394" s="49"/>
      <c r="I394" s="19"/>
      <c r="J394" s="19"/>
      <c r="K394" s="19"/>
      <c r="L394" s="19"/>
      <c r="M394" s="19"/>
    </row>
    <row r="395" spans="1:13" ht="15.75">
      <c r="A395" s="21"/>
      <c r="B395" s="1"/>
      <c r="I395" s="19"/>
      <c r="J395" s="19"/>
      <c r="K395" s="19" t="s">
        <v>328</v>
      </c>
      <c r="L395" s="19"/>
      <c r="M395" s="19"/>
    </row>
    <row r="396" spans="1:13" ht="15.75">
      <c r="A396" s="21"/>
      <c r="B396" s="1"/>
      <c r="I396" s="19"/>
      <c r="J396" s="19"/>
      <c r="K396" s="19" t="s">
        <v>329</v>
      </c>
      <c r="L396" s="19"/>
      <c r="M396" s="19"/>
    </row>
    <row r="397" spans="1:13" ht="15.75" customHeight="1">
      <c r="A397" s="21"/>
      <c r="B397" s="126" t="s">
        <v>357</v>
      </c>
      <c r="C397" s="126"/>
      <c r="D397" s="126"/>
      <c r="E397" s="126"/>
      <c r="F397" s="95"/>
      <c r="G397" s="19"/>
      <c r="H397" s="19"/>
      <c r="I397" s="19"/>
      <c r="J397" s="19"/>
      <c r="K397" s="19" t="s">
        <v>330</v>
      </c>
      <c r="L397" s="19"/>
      <c r="M397" s="19"/>
    </row>
    <row r="398" spans="1:13" ht="15.75">
      <c r="A398" s="21"/>
      <c r="B398" s="126"/>
      <c r="C398" s="126"/>
      <c r="D398" s="126"/>
      <c r="E398" s="126"/>
      <c r="F398" s="95"/>
      <c r="G398" s="94" t="s">
        <v>331</v>
      </c>
      <c r="H398" s="94"/>
      <c r="I398" s="94" t="s">
        <v>165</v>
      </c>
      <c r="J398" s="94"/>
      <c r="K398" s="94" t="s">
        <v>332</v>
      </c>
      <c r="L398" s="94"/>
      <c r="M398" s="94" t="s">
        <v>43</v>
      </c>
    </row>
    <row r="399" spans="1:13" ht="15.75">
      <c r="A399" s="21"/>
      <c r="G399" s="19" t="s">
        <v>63</v>
      </c>
      <c r="H399" s="19"/>
      <c r="I399" s="19" t="s">
        <v>63</v>
      </c>
      <c r="J399" s="19"/>
      <c r="K399" s="19" t="s">
        <v>63</v>
      </c>
      <c r="L399" s="19"/>
      <c r="M399" s="19" t="s">
        <v>63</v>
      </c>
    </row>
    <row r="400" spans="1:6" ht="15.75">
      <c r="A400" s="21"/>
      <c r="B400" s="95"/>
      <c r="C400" s="87"/>
      <c r="D400" s="87"/>
      <c r="E400" s="87"/>
      <c r="F400" s="87"/>
    </row>
    <row r="401" spans="1:6" ht="15.75">
      <c r="A401" s="21"/>
      <c r="B401" s="95" t="s">
        <v>163</v>
      </c>
      <c r="C401" s="95"/>
      <c r="D401" s="95"/>
      <c r="E401" s="95"/>
      <c r="F401" s="95"/>
    </row>
    <row r="402" spans="1:13" ht="15.75">
      <c r="A402" s="21"/>
      <c r="B402" s="95"/>
      <c r="C402" s="95" t="s">
        <v>333</v>
      </c>
      <c r="D402" s="95"/>
      <c r="E402" s="95"/>
      <c r="F402" s="95"/>
      <c r="G402" s="23">
        <v>38596</v>
      </c>
      <c r="H402" s="23"/>
      <c r="I402" s="23">
        <v>6187</v>
      </c>
      <c r="J402" s="23"/>
      <c r="K402" s="23">
        <v>0</v>
      </c>
      <c r="L402" s="23"/>
      <c r="M402" s="23">
        <f>SUM(G402:K402)</f>
        <v>44783</v>
      </c>
    </row>
    <row r="403" spans="1:13" ht="15.75">
      <c r="A403" s="21"/>
      <c r="B403" s="95"/>
      <c r="C403" s="95" t="s">
        <v>334</v>
      </c>
      <c r="D403" s="95"/>
      <c r="E403" s="95"/>
      <c r="F403" s="95"/>
      <c r="G403" s="24">
        <v>21949</v>
      </c>
      <c r="H403" s="23"/>
      <c r="I403" s="24">
        <v>1</v>
      </c>
      <c r="J403" s="23"/>
      <c r="K403" s="24">
        <v>0</v>
      </c>
      <c r="L403" s="23"/>
      <c r="M403" s="24">
        <f>SUM(G403:K403)</f>
        <v>21950</v>
      </c>
    </row>
    <row r="404" spans="1:13" ht="15.75">
      <c r="A404" s="21"/>
      <c r="B404" s="95"/>
      <c r="C404" s="95"/>
      <c r="D404" s="95"/>
      <c r="E404" s="95"/>
      <c r="F404" s="95"/>
      <c r="G404" s="23">
        <f>SUM(G402:G403)</f>
        <v>60545</v>
      </c>
      <c r="H404" s="23"/>
      <c r="I404" s="23">
        <f>SUM(I402:I403)</f>
        <v>6188</v>
      </c>
      <c r="J404" s="23"/>
      <c r="K404" s="23">
        <f>SUM(K402:K403)</f>
        <v>0</v>
      </c>
      <c r="L404" s="23"/>
      <c r="M404" s="23">
        <f>SUM(M402:M403)</f>
        <v>66733</v>
      </c>
    </row>
    <row r="405" spans="1:13" ht="15.75">
      <c r="A405" s="21"/>
      <c r="B405" s="95"/>
      <c r="C405" s="95" t="s">
        <v>335</v>
      </c>
      <c r="D405" s="95"/>
      <c r="E405" s="95"/>
      <c r="F405" s="95"/>
      <c r="G405" s="23">
        <f>-G403</f>
        <v>-21949</v>
      </c>
      <c r="H405" s="23"/>
      <c r="I405" s="61">
        <v>-1</v>
      </c>
      <c r="J405" s="61"/>
      <c r="K405" s="61">
        <v>0</v>
      </c>
      <c r="L405" s="61"/>
      <c r="M405" s="24">
        <f>-M403</f>
        <v>-21950</v>
      </c>
    </row>
    <row r="406" spans="1:13" ht="15.75">
      <c r="A406" s="21"/>
      <c r="B406" s="95"/>
      <c r="C406" s="95"/>
      <c r="D406" s="95"/>
      <c r="E406" s="95"/>
      <c r="F406" s="95"/>
      <c r="G406" s="43">
        <f>SUM(G404:G405)</f>
        <v>38596</v>
      </c>
      <c r="H406" s="23"/>
      <c r="I406" s="43">
        <f>SUM(I404:I405)</f>
        <v>6187</v>
      </c>
      <c r="J406" s="61"/>
      <c r="K406" s="43">
        <f>SUM(K404:K405)</f>
        <v>0</v>
      </c>
      <c r="L406" s="61"/>
      <c r="M406" s="61">
        <f>SUM(M404:M405)</f>
        <v>44783</v>
      </c>
    </row>
    <row r="407" spans="1:13" ht="15.75">
      <c r="A407" s="21"/>
      <c r="B407" s="95"/>
      <c r="C407" s="95"/>
      <c r="D407" s="95"/>
      <c r="E407" s="95"/>
      <c r="F407" s="95"/>
      <c r="G407" s="61"/>
      <c r="H407" s="23"/>
      <c r="I407" s="61"/>
      <c r="J407" s="61"/>
      <c r="K407" s="61"/>
      <c r="L407" s="61"/>
      <c r="M407" s="61"/>
    </row>
    <row r="408" spans="1:13" ht="15.75">
      <c r="A408" s="21"/>
      <c r="B408" s="95" t="s">
        <v>24</v>
      </c>
      <c r="C408" s="95"/>
      <c r="D408" s="95"/>
      <c r="E408" s="95"/>
      <c r="F408" s="95"/>
      <c r="G408" s="23"/>
      <c r="H408" s="23"/>
      <c r="I408" s="61"/>
      <c r="J408" s="61"/>
      <c r="K408" s="61"/>
      <c r="L408" s="61"/>
      <c r="M408" s="24">
        <v>-30914</v>
      </c>
    </row>
    <row r="409" spans="1:13" ht="15.75">
      <c r="A409" s="21"/>
      <c r="B409"/>
      <c r="C409" s="20" t="s">
        <v>25</v>
      </c>
      <c r="G409" s="23"/>
      <c r="H409" s="23"/>
      <c r="I409" s="61"/>
      <c r="J409" s="61"/>
      <c r="K409" s="61"/>
      <c r="L409" s="61"/>
      <c r="M409" s="61">
        <f>SUM(M406:M408)</f>
        <v>13869</v>
      </c>
    </row>
    <row r="410" spans="1:3" ht="15.75">
      <c r="A410" s="21"/>
      <c r="B410" s="3"/>
      <c r="C410" s="3"/>
    </row>
    <row r="411" spans="1:13" ht="15.75">
      <c r="A411" s="21"/>
      <c r="B411" s="20" t="s">
        <v>26</v>
      </c>
      <c r="G411" s="23"/>
      <c r="H411" s="23"/>
      <c r="I411" s="61"/>
      <c r="J411" s="61"/>
      <c r="K411" s="61"/>
      <c r="L411" s="61"/>
      <c r="M411" s="61">
        <v>980</v>
      </c>
    </row>
    <row r="412" spans="1:13" ht="15.75">
      <c r="A412" s="21"/>
      <c r="B412" s="20" t="s">
        <v>336</v>
      </c>
      <c r="G412" s="23"/>
      <c r="H412" s="23"/>
      <c r="I412" s="61"/>
      <c r="J412" s="61"/>
      <c r="K412" s="61"/>
      <c r="L412" s="61"/>
      <c r="M412" s="24">
        <f>-7807+112+37+10-1+9</f>
        <v>-7640</v>
      </c>
    </row>
    <row r="413" spans="1:13" ht="15.75">
      <c r="A413" s="21"/>
      <c r="G413" s="23"/>
      <c r="H413" s="23"/>
      <c r="I413" s="61"/>
      <c r="J413" s="61"/>
      <c r="K413" s="61"/>
      <c r="L413" s="61"/>
      <c r="M413" s="61"/>
    </row>
    <row r="414" spans="1:14" ht="15.75">
      <c r="A414" s="21"/>
      <c r="B414" s="20" t="s">
        <v>353</v>
      </c>
      <c r="G414" s="23"/>
      <c r="H414" s="23"/>
      <c r="I414" s="61"/>
      <c r="J414" s="61"/>
      <c r="K414" s="61"/>
      <c r="L414" s="61"/>
      <c r="M414" s="61"/>
      <c r="N414" s="68"/>
    </row>
    <row r="415" spans="1:13" ht="15.75">
      <c r="A415" s="21"/>
      <c r="C415" s="20" t="s">
        <v>309</v>
      </c>
      <c r="G415" s="23">
        <f>+M415-I415-K415</f>
        <v>7150</v>
      </c>
      <c r="H415" s="23"/>
      <c r="I415" s="61">
        <v>61</v>
      </c>
      <c r="J415" s="61"/>
      <c r="K415" s="61">
        <v>-2</v>
      </c>
      <c r="L415" s="61"/>
      <c r="M415" s="96">
        <f>+M409+M411+M412</f>
        <v>7209</v>
      </c>
    </row>
    <row r="416" spans="1:13" ht="15.75">
      <c r="A416" s="21"/>
      <c r="B416" s="20" t="s">
        <v>354</v>
      </c>
      <c r="G416" s="23"/>
      <c r="H416" s="23"/>
      <c r="I416" s="61"/>
      <c r="J416" s="61"/>
      <c r="K416" s="61"/>
      <c r="L416" s="61"/>
      <c r="M416" s="96"/>
    </row>
    <row r="417" spans="1:14" ht="15.75">
      <c r="A417" s="21"/>
      <c r="C417" s="20" t="s">
        <v>355</v>
      </c>
      <c r="G417" s="24">
        <v>-41</v>
      </c>
      <c r="H417" s="23"/>
      <c r="I417" s="24">
        <v>0</v>
      </c>
      <c r="J417" s="61"/>
      <c r="K417" s="24">
        <v>-44</v>
      </c>
      <c r="L417" s="61"/>
      <c r="M417" s="24">
        <f>+G417+I417+K417</f>
        <v>-85</v>
      </c>
      <c r="N417" s="98"/>
    </row>
    <row r="418" spans="1:14" ht="15.75">
      <c r="A418" s="21"/>
      <c r="G418" s="23"/>
      <c r="H418" s="23"/>
      <c r="I418" s="23"/>
      <c r="J418" s="23"/>
      <c r="K418" s="23"/>
      <c r="L418" s="23"/>
      <c r="M418" s="23"/>
      <c r="N418" s="68"/>
    </row>
    <row r="419" spans="1:13" ht="15.75">
      <c r="A419" s="21"/>
      <c r="B419" s="20" t="s">
        <v>337</v>
      </c>
      <c r="G419" s="23">
        <f>SUM(G415:G417)</f>
        <v>7109</v>
      </c>
      <c r="H419" s="23"/>
      <c r="I419" s="23">
        <f>SUM(I415:I417)</f>
        <v>61</v>
      </c>
      <c r="J419" s="23"/>
      <c r="K419" s="23">
        <f>SUM(K415:K417)</f>
        <v>-46</v>
      </c>
      <c r="L419" s="23"/>
      <c r="M419" s="23">
        <f>SUM(M415:M417)</f>
        <v>7124</v>
      </c>
    </row>
    <row r="420" spans="1:13" ht="15.75">
      <c r="A420" s="21"/>
      <c r="B420" s="20" t="s">
        <v>20</v>
      </c>
      <c r="G420" s="24">
        <f>-721-398</f>
        <v>-1119</v>
      </c>
      <c r="H420" s="23"/>
      <c r="I420" s="24">
        <v>-20</v>
      </c>
      <c r="J420" s="23"/>
      <c r="K420" s="24">
        <v>0</v>
      </c>
      <c r="L420" s="23"/>
      <c r="M420" s="24">
        <f>+G420+I420+K420</f>
        <v>-1139</v>
      </c>
    </row>
    <row r="421" spans="1:13" ht="15.75">
      <c r="A421" s="21"/>
      <c r="G421" s="23"/>
      <c r="H421" s="23"/>
      <c r="I421" s="23"/>
      <c r="J421" s="23"/>
      <c r="K421" s="23"/>
      <c r="L421" s="23"/>
      <c r="M421" s="23"/>
    </row>
    <row r="422" spans="1:13" ht="15.75">
      <c r="A422" s="21"/>
      <c r="B422" s="20" t="s">
        <v>338</v>
      </c>
      <c r="G422" s="68">
        <f>SUM(G419:G420)</f>
        <v>5990</v>
      </c>
      <c r="I422" s="68">
        <f>SUM(I419:I420)</f>
        <v>41</v>
      </c>
      <c r="K422" s="68">
        <f>SUM(K419:K420)</f>
        <v>-46</v>
      </c>
      <c r="M422" s="68">
        <f>SUM(M419:M420)</f>
        <v>5985</v>
      </c>
    </row>
    <row r="423" spans="1:13" ht="15.75">
      <c r="A423" s="21"/>
      <c r="B423" s="20" t="s">
        <v>366</v>
      </c>
      <c r="G423" s="23">
        <v>-115</v>
      </c>
      <c r="H423" s="23"/>
      <c r="I423" s="23">
        <v>-3</v>
      </c>
      <c r="J423" s="23"/>
      <c r="K423" s="23">
        <v>0</v>
      </c>
      <c r="L423" s="23"/>
      <c r="M423" s="23">
        <f>SUM(G423:K423)</f>
        <v>-118</v>
      </c>
    </row>
    <row r="424" spans="1:13" ht="15.75">
      <c r="A424" s="21"/>
      <c r="G424" s="50"/>
      <c r="I424" s="50"/>
      <c r="K424" s="50"/>
      <c r="M424" s="50"/>
    </row>
    <row r="425" spans="1:13" ht="15.75">
      <c r="A425" s="21"/>
      <c r="B425" s="20" t="s">
        <v>339</v>
      </c>
      <c r="G425" s="22"/>
      <c r="I425" s="22"/>
      <c r="K425" s="22"/>
      <c r="M425" s="22"/>
    </row>
    <row r="426" spans="1:13" ht="16.5" thickBot="1">
      <c r="A426" s="21"/>
      <c r="C426" s="20" t="s">
        <v>356</v>
      </c>
      <c r="G426" s="44">
        <f>SUM(G422:G423)</f>
        <v>5875</v>
      </c>
      <c r="I426" s="44">
        <f>SUM(I422:I423)</f>
        <v>38</v>
      </c>
      <c r="K426" s="44">
        <f>SUM(K422:K423)</f>
        <v>-46</v>
      </c>
      <c r="M426" s="44">
        <f>SUM(M422:M423)</f>
        <v>5867</v>
      </c>
    </row>
    <row r="427" ht="16.5" thickTop="1">
      <c r="A427" s="21"/>
    </row>
    <row r="428" spans="1:9" ht="15.75">
      <c r="A428" s="21"/>
      <c r="I428" s="68"/>
    </row>
    <row r="429" spans="1:9" ht="15.75">
      <c r="A429" s="21"/>
      <c r="I429" s="68"/>
    </row>
    <row r="430" ht="15.75">
      <c r="A430" s="21"/>
    </row>
    <row r="431" ht="15.75">
      <c r="A431" s="21"/>
    </row>
    <row r="432" ht="15.75">
      <c r="A432" s="21"/>
    </row>
    <row r="433" ht="15.75">
      <c r="A433" s="21"/>
    </row>
    <row r="434" ht="15.75">
      <c r="A434" s="21"/>
    </row>
    <row r="435" ht="15.75">
      <c r="A435" s="21"/>
    </row>
    <row r="436" ht="15.75">
      <c r="A436" s="21"/>
    </row>
    <row r="437" spans="1:3" ht="15.75">
      <c r="A437" s="133" t="s">
        <v>216</v>
      </c>
      <c r="B437" s="133"/>
      <c r="C437" s="133"/>
    </row>
    <row r="438" spans="1:3" ht="15.75">
      <c r="A438" s="130" t="str">
        <f>+A292</f>
        <v>26870 D</v>
      </c>
      <c r="B438" s="131"/>
      <c r="C438" s="132"/>
    </row>
    <row r="439" ht="15.75">
      <c r="A439" s="21"/>
    </row>
    <row r="440" ht="15.75">
      <c r="A440" s="21"/>
    </row>
    <row r="441" ht="15.75">
      <c r="A441" s="21"/>
    </row>
    <row r="442" spans="1:13" ht="15.75">
      <c r="A442" s="21"/>
      <c r="I442" s="19"/>
      <c r="J442" s="19"/>
      <c r="K442" s="19" t="s">
        <v>328</v>
      </c>
      <c r="L442" s="19"/>
      <c r="M442" s="19"/>
    </row>
    <row r="443" spans="1:13" ht="15.75">
      <c r="A443" s="21"/>
      <c r="I443" s="19"/>
      <c r="J443" s="19"/>
      <c r="K443" s="19" t="s">
        <v>329</v>
      </c>
      <c r="L443" s="19"/>
      <c r="M443" s="19"/>
    </row>
    <row r="444" spans="1:13" ht="15.75">
      <c r="A444" s="21"/>
      <c r="G444" s="19"/>
      <c r="H444" s="19"/>
      <c r="I444" s="19"/>
      <c r="J444" s="19"/>
      <c r="K444" s="19" t="s">
        <v>330</v>
      </c>
      <c r="L444" s="19"/>
      <c r="M444" s="19"/>
    </row>
    <row r="445" spans="1:13" ht="15.75">
      <c r="A445" s="21"/>
      <c r="G445" s="94" t="s">
        <v>331</v>
      </c>
      <c r="H445" s="94"/>
      <c r="I445" s="94" t="s">
        <v>165</v>
      </c>
      <c r="J445" s="94"/>
      <c r="K445" s="94" t="s">
        <v>332</v>
      </c>
      <c r="L445" s="94"/>
      <c r="M445" s="94" t="s">
        <v>43</v>
      </c>
    </row>
    <row r="446" spans="1:13" ht="15.75">
      <c r="A446" s="21"/>
      <c r="G446" s="19" t="s">
        <v>63</v>
      </c>
      <c r="H446" s="19"/>
      <c r="I446" s="19" t="s">
        <v>63</v>
      </c>
      <c r="J446" s="19"/>
      <c r="K446" s="19" t="s">
        <v>63</v>
      </c>
      <c r="L446" s="19"/>
      <c r="M446" s="19" t="s">
        <v>63</v>
      </c>
    </row>
    <row r="447" spans="1:13" ht="15.75">
      <c r="A447" s="21"/>
      <c r="B447" s="97" t="s">
        <v>341</v>
      </c>
      <c r="M447" s="68"/>
    </row>
    <row r="448" spans="1:13" ht="15.75">
      <c r="A448" s="21"/>
      <c r="B448" s="20" t="s">
        <v>342</v>
      </c>
      <c r="G448" s="23">
        <f>+M448-K448-I448</f>
        <v>82338</v>
      </c>
      <c r="H448" s="23"/>
      <c r="I448" s="23">
        <v>3022</v>
      </c>
      <c r="J448" s="23"/>
      <c r="K448" s="23">
        <v>3603</v>
      </c>
      <c r="L448" s="23"/>
      <c r="M448" s="23">
        <v>88963</v>
      </c>
    </row>
    <row r="449" spans="1:14" ht="15.75">
      <c r="A449" s="21"/>
      <c r="B449" s="20" t="s">
        <v>343</v>
      </c>
      <c r="G449" s="23">
        <f>+M449-K449-I449</f>
        <v>3418</v>
      </c>
      <c r="H449" s="23"/>
      <c r="I449" s="23">
        <v>66</v>
      </c>
      <c r="J449" s="23"/>
      <c r="K449" s="23">
        <v>3</v>
      </c>
      <c r="L449" s="23"/>
      <c r="M449" s="23">
        <v>3487</v>
      </c>
      <c r="N449" s="68"/>
    </row>
    <row r="450" spans="1:14" ht="15.75">
      <c r="A450" s="21"/>
      <c r="B450" s="20" t="s">
        <v>344</v>
      </c>
      <c r="G450" s="23">
        <f>+M450-K450-I450</f>
        <v>4107</v>
      </c>
      <c r="H450" s="23"/>
      <c r="I450" s="23">
        <v>5</v>
      </c>
      <c r="J450" s="23"/>
      <c r="K450" s="23">
        <v>0</v>
      </c>
      <c r="L450" s="23"/>
      <c r="M450" s="23">
        <v>4112</v>
      </c>
      <c r="N450" s="68"/>
    </row>
    <row r="451" spans="1:13" ht="15.75">
      <c r="A451" s="21"/>
      <c r="B451" s="20" t="s">
        <v>345</v>
      </c>
      <c r="G451" s="23"/>
      <c r="H451" s="23"/>
      <c r="I451" s="23"/>
      <c r="J451" s="23"/>
      <c r="K451" s="23"/>
      <c r="L451" s="23"/>
      <c r="M451" s="23"/>
    </row>
    <row r="452" spans="1:13" ht="16.5" thickBot="1">
      <c r="A452" s="21"/>
      <c r="B452" s="20" t="s">
        <v>346</v>
      </c>
      <c r="G452" s="35">
        <f>+M452-K452-I452</f>
        <v>4079</v>
      </c>
      <c r="H452" s="23"/>
      <c r="I452" s="35">
        <v>9</v>
      </c>
      <c r="J452" s="23"/>
      <c r="K452" s="35">
        <v>0</v>
      </c>
      <c r="L452" s="23"/>
      <c r="M452" s="35">
        <v>4088</v>
      </c>
    </row>
    <row r="453" spans="1:13" ht="16.5" thickTop="1">
      <c r="A453" s="21"/>
      <c r="B453" s="3"/>
      <c r="C453" s="3"/>
      <c r="M453" s="68"/>
    </row>
    <row r="454" spans="2:13" ht="15.75">
      <c r="B454" s="20" t="s">
        <v>6</v>
      </c>
      <c r="H454" s="23"/>
      <c r="I454" s="23"/>
      <c r="J454" s="23"/>
      <c r="K454" s="23"/>
      <c r="L454" s="23"/>
      <c r="M454" s="23"/>
    </row>
    <row r="455" spans="8:13" ht="15.75">
      <c r="H455" s="23"/>
      <c r="I455" s="23"/>
      <c r="J455" s="23"/>
      <c r="K455" s="23"/>
      <c r="L455" s="23"/>
      <c r="M455" s="23"/>
    </row>
    <row r="456" spans="1:13" ht="15.75">
      <c r="A456" s="21" t="s">
        <v>152</v>
      </c>
      <c r="B456" s="41" t="s">
        <v>254</v>
      </c>
      <c r="H456" s="23"/>
      <c r="I456" s="23"/>
      <c r="J456" s="23"/>
      <c r="K456" s="23"/>
      <c r="L456" s="23"/>
      <c r="M456" s="23"/>
    </row>
    <row r="457" spans="8:13" ht="15.75">
      <c r="H457" s="23"/>
      <c r="I457" s="23"/>
      <c r="J457" s="23"/>
      <c r="K457" s="23"/>
      <c r="L457" s="23"/>
      <c r="M457" s="23"/>
    </row>
    <row r="458" spans="8:13" ht="15.75">
      <c r="H458" s="23"/>
      <c r="I458" s="23"/>
      <c r="J458" s="23"/>
      <c r="L458" s="19"/>
      <c r="M458" s="19" t="s">
        <v>75</v>
      </c>
    </row>
    <row r="459" spans="8:13" ht="15.75">
      <c r="H459" s="23"/>
      <c r="I459" s="23"/>
      <c r="J459" s="23"/>
      <c r="L459" s="19"/>
      <c r="M459" s="19" t="s">
        <v>173</v>
      </c>
    </row>
    <row r="460" spans="8:13" ht="15.75">
      <c r="H460" s="23"/>
      <c r="I460" s="23"/>
      <c r="J460" s="23"/>
      <c r="L460" s="19"/>
      <c r="M460" s="19" t="s">
        <v>110</v>
      </c>
    </row>
    <row r="461" spans="8:13" ht="15.75">
      <c r="H461" s="23"/>
      <c r="I461" s="23"/>
      <c r="J461" s="23"/>
      <c r="L461" s="19"/>
      <c r="M461" s="19" t="s">
        <v>108</v>
      </c>
    </row>
    <row r="462" spans="8:13" ht="15.75">
      <c r="H462" s="23"/>
      <c r="I462" s="23"/>
      <c r="J462" s="23"/>
      <c r="L462" s="32"/>
      <c r="M462" s="31" t="s">
        <v>283</v>
      </c>
    </row>
    <row r="463" spans="8:13" ht="15.75">
      <c r="H463" s="23"/>
      <c r="I463" s="23"/>
      <c r="J463" s="23"/>
      <c r="L463" s="19"/>
      <c r="M463" s="19" t="s">
        <v>63</v>
      </c>
    </row>
    <row r="464" spans="2:13" ht="15.75">
      <c r="B464" s="20" t="s">
        <v>256</v>
      </c>
      <c r="H464" s="23"/>
      <c r="I464" s="23"/>
      <c r="J464" s="23"/>
      <c r="L464" s="23"/>
      <c r="M464" s="23"/>
    </row>
    <row r="465" spans="3:13" ht="15.75">
      <c r="C465" s="20" t="s">
        <v>257</v>
      </c>
      <c r="H465" s="23"/>
      <c r="I465" s="23"/>
      <c r="J465" s="23"/>
      <c r="L465" s="23"/>
      <c r="M465" s="23"/>
    </row>
    <row r="466" spans="8:13" ht="15.75">
      <c r="H466" s="23"/>
      <c r="I466" s="23"/>
      <c r="J466" s="23"/>
      <c r="L466" s="23"/>
      <c r="M466" s="23"/>
    </row>
    <row r="467" spans="3:13" ht="15.75">
      <c r="C467" s="20" t="s">
        <v>358</v>
      </c>
      <c r="H467" s="23"/>
      <c r="I467" s="23"/>
      <c r="J467" s="23"/>
      <c r="L467" s="23"/>
      <c r="M467" s="23">
        <v>81</v>
      </c>
    </row>
    <row r="468" spans="3:13" ht="15.75">
      <c r="C468" s="20" t="s">
        <v>327</v>
      </c>
      <c r="H468" s="23"/>
      <c r="I468" s="23"/>
      <c r="J468" s="23"/>
      <c r="L468" s="23"/>
      <c r="M468" s="23">
        <v>134</v>
      </c>
    </row>
    <row r="469" spans="3:13" ht="15.75">
      <c r="C469" s="20" t="s">
        <v>370</v>
      </c>
      <c r="H469" s="23"/>
      <c r="I469" s="23"/>
      <c r="J469" s="23"/>
      <c r="L469" s="23"/>
      <c r="M469" s="23">
        <v>391</v>
      </c>
    </row>
    <row r="470" spans="3:13" ht="15.75">
      <c r="C470" s="20" t="s">
        <v>199</v>
      </c>
      <c r="H470" s="23"/>
      <c r="I470" s="23"/>
      <c r="J470" s="23"/>
      <c r="L470" s="23"/>
      <c r="M470" s="23">
        <v>87</v>
      </c>
    </row>
    <row r="471" spans="3:13" ht="16.5" thickBot="1">
      <c r="C471" s="20" t="s">
        <v>258</v>
      </c>
      <c r="H471" s="23"/>
      <c r="I471" s="23"/>
      <c r="J471" s="23"/>
      <c r="L471" s="23"/>
      <c r="M471" s="35">
        <v>71</v>
      </c>
    </row>
    <row r="472" spans="8:13" ht="16.5" thickTop="1">
      <c r="H472" s="23"/>
      <c r="I472" s="23"/>
      <c r="J472" s="23"/>
      <c r="K472" s="23"/>
      <c r="L472" s="23"/>
      <c r="M472" s="23"/>
    </row>
    <row r="473" spans="8:13" ht="15.75">
      <c r="H473" s="23"/>
      <c r="I473" s="23"/>
      <c r="J473" s="23"/>
      <c r="K473" s="23"/>
      <c r="L473" s="23"/>
      <c r="M473" s="23"/>
    </row>
    <row r="474" spans="8:13" ht="15.75">
      <c r="H474" s="23"/>
      <c r="I474" s="23"/>
      <c r="J474" s="23"/>
      <c r="K474" s="23"/>
      <c r="L474" s="23"/>
      <c r="M474" s="23"/>
    </row>
    <row r="475" spans="8:13" ht="15.75">
      <c r="H475" s="23"/>
      <c r="I475" s="23"/>
      <c r="J475" s="23"/>
      <c r="K475" s="23"/>
      <c r="L475" s="23"/>
      <c r="M475" s="23"/>
    </row>
    <row r="476" spans="8:13" ht="15.75">
      <c r="H476" s="23"/>
      <c r="I476" s="23"/>
      <c r="J476" s="23"/>
      <c r="K476" s="23"/>
      <c r="L476" s="23"/>
      <c r="M476" s="23"/>
    </row>
    <row r="477" spans="8:13" ht="15.75">
      <c r="H477" s="23"/>
      <c r="I477" s="23"/>
      <c r="J477" s="23"/>
      <c r="K477" s="23"/>
      <c r="L477" s="23"/>
      <c r="M477" s="23"/>
    </row>
    <row r="478" spans="8:13" ht="15.75">
      <c r="H478" s="23"/>
      <c r="I478" s="23"/>
      <c r="J478" s="23"/>
      <c r="K478" s="23"/>
      <c r="L478" s="23"/>
      <c r="M478" s="23"/>
    </row>
    <row r="479" spans="8:13" ht="15.75">
      <c r="H479" s="23"/>
      <c r="I479" s="23"/>
      <c r="J479" s="23"/>
      <c r="K479" s="23"/>
      <c r="L479" s="23"/>
      <c r="M479" s="23"/>
    </row>
    <row r="480" spans="8:13" ht="15.75">
      <c r="H480" s="23"/>
      <c r="I480" s="23"/>
      <c r="J480" s="23"/>
      <c r="K480" s="23"/>
      <c r="L480" s="23"/>
      <c r="M480" s="23"/>
    </row>
    <row r="481" spans="8:13" ht="15.75">
      <c r="H481" s="23"/>
      <c r="I481" s="23"/>
      <c r="J481" s="23"/>
      <c r="K481" s="23"/>
      <c r="L481" s="23"/>
      <c r="M481" s="23"/>
    </row>
    <row r="482" spans="8:13" ht="15.75">
      <c r="H482" s="23"/>
      <c r="I482" s="23"/>
      <c r="J482" s="23"/>
      <c r="K482" s="23"/>
      <c r="L482" s="23"/>
      <c r="M482" s="23"/>
    </row>
    <row r="483" spans="8:13" ht="15.75">
      <c r="H483" s="23"/>
      <c r="I483" s="23"/>
      <c r="J483" s="23"/>
      <c r="K483" s="23"/>
      <c r="L483" s="23"/>
      <c r="M483" s="23"/>
    </row>
    <row r="484" spans="1:13" ht="15.75">
      <c r="A484" s="133" t="s">
        <v>216</v>
      </c>
      <c r="B484" s="133"/>
      <c r="C484" s="133"/>
      <c r="H484" s="23"/>
      <c r="I484" s="23"/>
      <c r="J484" s="23"/>
      <c r="K484" s="23"/>
      <c r="L484" s="23"/>
      <c r="M484" s="23"/>
    </row>
    <row r="485" spans="1:13" ht="15.75">
      <c r="A485" s="130" t="str">
        <f>+A438</f>
        <v>26870 D</v>
      </c>
      <c r="B485" s="131"/>
      <c r="C485" s="132"/>
      <c r="H485" s="23"/>
      <c r="I485" s="23"/>
      <c r="J485" s="23"/>
      <c r="K485" s="23"/>
      <c r="L485" s="23"/>
      <c r="M485" s="23"/>
    </row>
    <row r="486" spans="8:13" ht="15.75">
      <c r="H486" s="23"/>
      <c r="I486" s="23"/>
      <c r="J486" s="23"/>
      <c r="K486" s="23"/>
      <c r="L486" s="23"/>
      <c r="M486" s="23"/>
    </row>
    <row r="487" spans="8:13" ht="15.75">
      <c r="H487" s="23"/>
      <c r="I487" s="23"/>
      <c r="J487" s="23"/>
      <c r="K487" s="23"/>
      <c r="L487" s="23"/>
      <c r="M487" s="23"/>
    </row>
    <row r="488" spans="8:13" ht="15.75">
      <c r="H488" s="23"/>
      <c r="I488" s="23"/>
      <c r="J488" s="23"/>
      <c r="K488" s="23"/>
      <c r="L488" s="23"/>
      <c r="M488" s="23"/>
    </row>
    <row r="489" spans="1:13" ht="15.75">
      <c r="A489" s="21" t="s">
        <v>153</v>
      </c>
      <c r="B489" s="3" t="s">
        <v>347</v>
      </c>
      <c r="C489" s="3"/>
      <c r="H489" s="23"/>
      <c r="I489" s="23"/>
      <c r="J489" s="23"/>
      <c r="K489" s="23"/>
      <c r="L489" s="23"/>
      <c r="M489" s="23"/>
    </row>
    <row r="490" spans="7:13" ht="15.75">
      <c r="G490" s="128" t="s">
        <v>103</v>
      </c>
      <c r="H490" s="128"/>
      <c r="I490" s="128"/>
      <c r="K490" s="128" t="s">
        <v>295</v>
      </c>
      <c r="L490" s="128"/>
      <c r="M490" s="128"/>
    </row>
    <row r="491" spans="7:13" ht="15.75">
      <c r="G491" s="129" t="s">
        <v>294</v>
      </c>
      <c r="H491" s="129"/>
      <c r="I491" s="129"/>
      <c r="K491" s="129" t="s">
        <v>294</v>
      </c>
      <c r="L491" s="129"/>
      <c r="M491" s="129"/>
    </row>
    <row r="492" spans="7:13" ht="15.75">
      <c r="G492" s="32">
        <v>2003</v>
      </c>
      <c r="H492" s="32"/>
      <c r="I492" s="32">
        <v>2002</v>
      </c>
      <c r="J492" s="32"/>
      <c r="K492" s="32">
        <v>2003</v>
      </c>
      <c r="L492" s="32"/>
      <c r="M492" s="32">
        <v>2002</v>
      </c>
    </row>
    <row r="493" spans="7:13" ht="15.75">
      <c r="G493" s="19" t="s">
        <v>63</v>
      </c>
      <c r="H493" s="19"/>
      <c r="I493" s="19" t="s">
        <v>63</v>
      </c>
      <c r="J493" s="19"/>
      <c r="K493" s="19" t="s">
        <v>63</v>
      </c>
      <c r="L493" s="19"/>
      <c r="M493" s="19" t="s">
        <v>63</v>
      </c>
    </row>
    <row r="494" spans="8:13" ht="15.75">
      <c r="H494" s="23"/>
      <c r="I494" s="23"/>
      <c r="J494" s="23"/>
      <c r="K494" s="23"/>
      <c r="L494" s="23"/>
      <c r="M494" s="23"/>
    </row>
    <row r="495" spans="2:13" ht="15.75">
      <c r="B495" s="20" t="s">
        <v>246</v>
      </c>
      <c r="G495" s="24">
        <f>+GIS!F47</f>
        <v>960</v>
      </c>
      <c r="H495" s="23"/>
      <c r="I495" s="24">
        <f>+GIS!H47</f>
        <v>1871</v>
      </c>
      <c r="J495" s="23"/>
      <c r="K495" s="24">
        <f>+GIS!J47</f>
        <v>5867</v>
      </c>
      <c r="L495" s="23"/>
      <c r="M495" s="24">
        <f>+GIS!L47</f>
        <v>5867</v>
      </c>
    </row>
    <row r="496" spans="8:13" ht="15.75">
      <c r="H496" s="23"/>
      <c r="I496" s="23"/>
      <c r="J496" s="23"/>
      <c r="K496" s="23"/>
      <c r="L496" s="23"/>
      <c r="M496" s="23"/>
    </row>
    <row r="497" spans="7:13" ht="15.75">
      <c r="G497" s="19" t="s">
        <v>224</v>
      </c>
      <c r="H497" s="23"/>
      <c r="I497" s="19" t="s">
        <v>224</v>
      </c>
      <c r="J497" s="23"/>
      <c r="K497" s="19" t="s">
        <v>224</v>
      </c>
      <c r="L497" s="23"/>
      <c r="M497" s="19" t="s">
        <v>224</v>
      </c>
    </row>
    <row r="498" spans="2:13" ht="15.75">
      <c r="B498" s="20" t="s">
        <v>249</v>
      </c>
      <c r="H498" s="23"/>
      <c r="I498" s="23"/>
      <c r="J498" s="23"/>
      <c r="K498" s="23"/>
      <c r="L498" s="23"/>
      <c r="M498" s="23"/>
    </row>
    <row r="499" spans="2:13" ht="15.75">
      <c r="B499" s="20" t="s">
        <v>274</v>
      </c>
      <c r="G499" s="23">
        <v>60800000</v>
      </c>
      <c r="H499" s="23"/>
      <c r="I499" s="23">
        <f>+G499</f>
        <v>60800000</v>
      </c>
      <c r="J499" s="23"/>
      <c r="K499" s="23">
        <f>+G499</f>
        <v>60800000</v>
      </c>
      <c r="L499" s="23"/>
      <c r="M499" s="23">
        <f>+I499</f>
        <v>60800000</v>
      </c>
    </row>
    <row r="500" spans="8:13" ht="15.75">
      <c r="H500" s="23"/>
      <c r="I500" s="23"/>
      <c r="J500" s="23"/>
      <c r="K500" s="23"/>
      <c r="L500" s="23"/>
      <c r="M500" s="23"/>
    </row>
    <row r="501" spans="7:13" ht="15.75">
      <c r="G501" s="19" t="s">
        <v>34</v>
      </c>
      <c r="H501" s="23"/>
      <c r="I501" s="19" t="s">
        <v>34</v>
      </c>
      <c r="J501" s="23"/>
      <c r="K501" s="19" t="s">
        <v>34</v>
      </c>
      <c r="L501" s="23"/>
      <c r="M501" s="19" t="s">
        <v>34</v>
      </c>
    </row>
    <row r="502" spans="2:13" ht="15.75">
      <c r="B502" s="20" t="s">
        <v>166</v>
      </c>
      <c r="H502" s="23"/>
      <c r="I502" s="23"/>
      <c r="J502" s="23"/>
      <c r="K502" s="23"/>
      <c r="L502" s="23"/>
      <c r="M502" s="23"/>
    </row>
    <row r="503" spans="2:13" ht="16.5" thickBot="1">
      <c r="B503" s="20" t="s">
        <v>247</v>
      </c>
      <c r="G503" s="39">
        <f>+G495/G499*100000</f>
        <v>1.5789473684210527</v>
      </c>
      <c r="H503" s="23"/>
      <c r="I503" s="39">
        <f>+I495/I499*100000</f>
        <v>3.077302631578947</v>
      </c>
      <c r="J503" s="23"/>
      <c r="K503" s="39">
        <f>+K495/K499*100000</f>
        <v>9.649671052631579</v>
      </c>
      <c r="L503" s="23"/>
      <c r="M503" s="39">
        <f>+M495/M499*100000</f>
        <v>9.649671052631579</v>
      </c>
    </row>
    <row r="504" spans="8:13" ht="16.5" thickTop="1">
      <c r="H504" s="23"/>
      <c r="I504" s="23"/>
      <c r="J504" s="23"/>
      <c r="K504" s="23"/>
      <c r="L504" s="23"/>
      <c r="M504" s="23"/>
    </row>
    <row r="505" spans="8:13" ht="15.75">
      <c r="H505" s="23"/>
      <c r="I505" s="23"/>
      <c r="J505" s="23"/>
      <c r="K505" s="23"/>
      <c r="L505" s="23"/>
      <c r="M505" s="51" t="s">
        <v>277</v>
      </c>
    </row>
    <row r="506" spans="8:13" ht="15.75">
      <c r="H506" s="23"/>
      <c r="I506" s="23"/>
      <c r="J506" s="23"/>
      <c r="K506" s="23"/>
      <c r="L506" s="23"/>
      <c r="M506" s="23"/>
    </row>
    <row r="507" spans="2:13" ht="15.75">
      <c r="B507" s="20" t="s">
        <v>275</v>
      </c>
      <c r="C507" s="20" t="s">
        <v>281</v>
      </c>
      <c r="H507" s="23"/>
      <c r="I507" s="23"/>
      <c r="J507" s="23"/>
      <c r="L507" s="23"/>
      <c r="M507" s="23">
        <v>38000000</v>
      </c>
    </row>
    <row r="508" spans="3:13" ht="15.75">
      <c r="C508" s="20" t="s">
        <v>279</v>
      </c>
      <c r="H508" s="23"/>
      <c r="I508" s="23"/>
      <c r="J508" s="23"/>
      <c r="L508" s="23"/>
      <c r="M508" s="23"/>
    </row>
    <row r="509" spans="3:13" ht="15.75">
      <c r="C509" s="20" t="s">
        <v>280</v>
      </c>
      <c r="H509" s="23"/>
      <c r="I509" s="23"/>
      <c r="J509" s="23"/>
      <c r="L509" s="23"/>
      <c r="M509" s="23">
        <v>22800000</v>
      </c>
    </row>
    <row r="510" spans="8:13" ht="15.75">
      <c r="H510" s="23"/>
      <c r="I510" s="23"/>
      <c r="J510" s="23"/>
      <c r="L510" s="23"/>
      <c r="M510" s="34"/>
    </row>
    <row r="511" spans="3:13" ht="16.5" thickBot="1">
      <c r="C511" s="20" t="s">
        <v>276</v>
      </c>
      <c r="M511" s="44">
        <f>SUM(M507:M509)</f>
        <v>60800000</v>
      </c>
    </row>
    <row r="512" ht="16.5" thickTop="1"/>
    <row r="513" spans="3:13" ht="15.75">
      <c r="C513" s="126" t="s">
        <v>282</v>
      </c>
      <c r="D513" s="126"/>
      <c r="E513" s="126"/>
      <c r="F513" s="126"/>
      <c r="G513" s="126"/>
      <c r="H513" s="126"/>
      <c r="I513" s="126"/>
      <c r="J513" s="126"/>
      <c r="K513" s="126"/>
      <c r="L513" s="126"/>
      <c r="M513" s="126"/>
    </row>
    <row r="514" spans="3:13" ht="15.75">
      <c r="C514" s="126"/>
      <c r="D514" s="126"/>
      <c r="E514" s="126"/>
      <c r="F514" s="126"/>
      <c r="G514" s="126"/>
      <c r="H514" s="126"/>
      <c r="I514" s="126"/>
      <c r="J514" s="126"/>
      <c r="K514" s="126"/>
      <c r="L514" s="126"/>
      <c r="M514" s="126"/>
    </row>
    <row r="531" spans="1:3" ht="15.75">
      <c r="A531" s="128" t="s">
        <v>216</v>
      </c>
      <c r="B531" s="128"/>
      <c r="C531" s="128"/>
    </row>
    <row r="532" spans="1:3" ht="15.75">
      <c r="A532" s="130" t="str">
        <f>+A292</f>
        <v>26870 D</v>
      </c>
      <c r="B532" s="131"/>
      <c r="C532" s="132"/>
    </row>
    <row r="536" spans="1:13" ht="15.75">
      <c r="A536" s="21" t="s">
        <v>154</v>
      </c>
      <c r="B536" s="104" t="s">
        <v>351</v>
      </c>
      <c r="C536" s="104"/>
      <c r="D536" s="126"/>
      <c r="E536" s="126"/>
      <c r="F536" s="126"/>
      <c r="G536" s="126"/>
      <c r="H536" s="126"/>
      <c r="I536" s="126"/>
      <c r="J536" s="126"/>
      <c r="K536" s="126"/>
      <c r="L536" s="126"/>
      <c r="M536" s="126"/>
    </row>
    <row r="537" spans="1:13" ht="15.75">
      <c r="A537" s="21"/>
      <c r="B537" s="126"/>
      <c r="C537" s="126"/>
      <c r="D537" s="126"/>
      <c r="E537" s="126"/>
      <c r="F537" s="126"/>
      <c r="G537" s="126"/>
      <c r="H537" s="126"/>
      <c r="I537" s="126"/>
      <c r="J537" s="126"/>
      <c r="K537" s="126"/>
      <c r="L537" s="126"/>
      <c r="M537" s="126"/>
    </row>
    <row r="539" spans="7:13" ht="15.75">
      <c r="G539" s="19" t="s">
        <v>75</v>
      </c>
      <c r="H539" s="19"/>
      <c r="I539" s="19" t="s">
        <v>168</v>
      </c>
      <c r="J539" s="19"/>
      <c r="K539" s="19"/>
      <c r="L539" s="19"/>
      <c r="M539" s="19"/>
    </row>
    <row r="540" spans="7:13" ht="15.75">
      <c r="G540" s="19" t="s">
        <v>173</v>
      </c>
      <c r="H540" s="19"/>
      <c r="I540" s="19" t="s">
        <v>173</v>
      </c>
      <c r="J540" s="19"/>
      <c r="K540" s="19"/>
      <c r="L540" s="19"/>
      <c r="M540" s="19"/>
    </row>
    <row r="541" spans="7:13" ht="15.75">
      <c r="G541" s="19" t="s">
        <v>167</v>
      </c>
      <c r="H541" s="19"/>
      <c r="I541" s="19" t="s">
        <v>167</v>
      </c>
      <c r="J541" s="19"/>
      <c r="K541" s="19"/>
      <c r="L541" s="19"/>
      <c r="M541" s="19"/>
    </row>
    <row r="542" spans="7:13" ht="15.75">
      <c r="G542" s="31" t="s">
        <v>283</v>
      </c>
      <c r="H542" s="32"/>
      <c r="I542" s="31" t="s">
        <v>88</v>
      </c>
      <c r="J542" s="32"/>
      <c r="K542" s="133" t="s">
        <v>317</v>
      </c>
      <c r="L542" s="133"/>
      <c r="M542" s="133"/>
    </row>
    <row r="543" spans="7:13" ht="15.75">
      <c r="G543" s="19" t="s">
        <v>63</v>
      </c>
      <c r="H543" s="19"/>
      <c r="I543" s="19" t="s">
        <v>63</v>
      </c>
      <c r="J543" s="19"/>
      <c r="K543" s="19" t="s">
        <v>63</v>
      </c>
      <c r="L543" s="19"/>
      <c r="M543" s="19" t="s">
        <v>169</v>
      </c>
    </row>
    <row r="545" spans="2:13" ht="15.75">
      <c r="B545" s="20" t="s">
        <v>170</v>
      </c>
      <c r="G545" s="23">
        <f>+GIS!F18</f>
        <v>10867</v>
      </c>
      <c r="H545" s="23"/>
      <c r="I545" s="23">
        <v>11652</v>
      </c>
      <c r="J545" s="23"/>
      <c r="K545" s="23">
        <f>+G545-I545</f>
        <v>-785</v>
      </c>
      <c r="L545" s="42"/>
      <c r="M545" s="42">
        <f>+K545/I545*100</f>
        <v>-6.7370408513559905</v>
      </c>
    </row>
    <row r="546" spans="2:13" ht="15.75">
      <c r="B546" s="20" t="s">
        <v>308</v>
      </c>
      <c r="G546" s="23"/>
      <c r="H546" s="23"/>
      <c r="I546" s="23"/>
      <c r="J546" s="23"/>
      <c r="K546" s="23"/>
      <c r="L546" s="42"/>
      <c r="M546" s="42"/>
    </row>
    <row r="547" spans="3:13" ht="15.75">
      <c r="C547" s="20" t="s">
        <v>309</v>
      </c>
      <c r="G547" s="23">
        <f>+GIS!F37</f>
        <v>1487</v>
      </c>
      <c r="H547" s="23"/>
      <c r="I547" s="23">
        <f>1750-36</f>
        <v>1714</v>
      </c>
      <c r="J547" s="23"/>
      <c r="K547" s="23">
        <f>+G547-I547</f>
        <v>-227</v>
      </c>
      <c r="L547" s="42"/>
      <c r="M547" s="42">
        <f>+K547/I547*100</f>
        <v>-13.243873978996499</v>
      </c>
    </row>
    <row r="548" spans="2:13" ht="15.75">
      <c r="B548" s="20" t="s">
        <v>171</v>
      </c>
      <c r="G548" s="23">
        <f>+GIS!F41</f>
        <v>1419</v>
      </c>
      <c r="H548" s="23"/>
      <c r="I548" s="23">
        <v>1773</v>
      </c>
      <c r="J548" s="23"/>
      <c r="K548" s="23">
        <f>+G548-I548</f>
        <v>-354</v>
      </c>
      <c r="L548" s="42"/>
      <c r="M548" s="42">
        <f>+K548/I548*100</f>
        <v>-19.96615905245347</v>
      </c>
    </row>
    <row r="549" spans="2:13" ht="15.75">
      <c r="B549" s="20" t="s">
        <v>172</v>
      </c>
      <c r="G549" s="23"/>
      <c r="H549" s="23"/>
      <c r="I549" s="23"/>
      <c r="J549" s="23"/>
      <c r="K549" s="23"/>
      <c r="L549" s="42"/>
      <c r="M549" s="42"/>
    </row>
    <row r="550" spans="3:13" ht="15.75">
      <c r="C550" s="20" t="s">
        <v>278</v>
      </c>
      <c r="G550" s="23">
        <f>+GIS!F47</f>
        <v>960</v>
      </c>
      <c r="H550" s="23"/>
      <c r="I550" s="23">
        <v>1341</v>
      </c>
      <c r="J550" s="23"/>
      <c r="K550" s="23">
        <f>+G550-I550</f>
        <v>-381</v>
      </c>
      <c r="L550" s="42"/>
      <c r="M550" s="42">
        <f>+K550/I550*100</f>
        <v>-28.41163310961969</v>
      </c>
    </row>
    <row r="552" spans="2:13" ht="15.75">
      <c r="B552" s="126" t="s">
        <v>395</v>
      </c>
      <c r="C552" s="126"/>
      <c r="D552" s="126"/>
      <c r="E552" s="126"/>
      <c r="F552" s="126"/>
      <c r="G552" s="126"/>
      <c r="H552" s="126"/>
      <c r="I552" s="126"/>
      <c r="J552" s="126"/>
      <c r="K552" s="126"/>
      <c r="L552" s="126"/>
      <c r="M552" s="126"/>
    </row>
    <row r="553" spans="2:13" ht="15.75">
      <c r="B553" s="126"/>
      <c r="C553" s="126"/>
      <c r="D553" s="126"/>
      <c r="E553" s="126"/>
      <c r="F553" s="126"/>
      <c r="G553" s="126"/>
      <c r="H553" s="126"/>
      <c r="I553" s="126"/>
      <c r="J553" s="126"/>
      <c r="K553" s="126"/>
      <c r="L553" s="126"/>
      <c r="M553" s="126"/>
    </row>
    <row r="554" spans="2:13" ht="15.75">
      <c r="B554" s="126"/>
      <c r="C554" s="126"/>
      <c r="D554" s="126"/>
      <c r="E554" s="126"/>
      <c r="F554" s="126"/>
      <c r="G554" s="126"/>
      <c r="H554" s="126"/>
      <c r="I554" s="126"/>
      <c r="J554" s="126"/>
      <c r="K554" s="126"/>
      <c r="L554" s="126"/>
      <c r="M554" s="126"/>
    </row>
    <row r="555" spans="2:13" ht="15.75">
      <c r="B555" s="87"/>
      <c r="C555" s="87"/>
      <c r="D555" s="87"/>
      <c r="E555" s="87"/>
      <c r="F555" s="87"/>
      <c r="G555" s="87"/>
      <c r="H555" s="87"/>
      <c r="I555" s="87"/>
      <c r="J555" s="87"/>
      <c r="K555" s="87"/>
      <c r="L555" s="87"/>
      <c r="M555" s="87"/>
    </row>
    <row r="556" spans="1:3" ht="15.75">
      <c r="A556" s="21" t="s">
        <v>155</v>
      </c>
      <c r="B556" s="3" t="s">
        <v>150</v>
      </c>
      <c r="C556" s="3"/>
    </row>
    <row r="558" spans="7:13" ht="15.75">
      <c r="G558" s="19" t="s">
        <v>75</v>
      </c>
      <c r="H558" s="19"/>
      <c r="I558" s="19" t="s">
        <v>175</v>
      </c>
      <c r="J558" s="19"/>
      <c r="K558" s="19"/>
      <c r="L558" s="19"/>
      <c r="M558" s="19"/>
    </row>
    <row r="559" spans="7:13" ht="15.75">
      <c r="G559" s="19" t="s">
        <v>173</v>
      </c>
      <c r="H559" s="19"/>
      <c r="I559" s="19" t="s">
        <v>173</v>
      </c>
      <c r="J559" s="19"/>
      <c r="K559" s="19"/>
      <c r="L559" s="19"/>
      <c r="M559" s="19"/>
    </row>
    <row r="560" spans="7:13" ht="15.75">
      <c r="G560" s="19" t="s">
        <v>174</v>
      </c>
      <c r="H560" s="19"/>
      <c r="I560" s="19" t="s">
        <v>110</v>
      </c>
      <c r="J560" s="19"/>
      <c r="K560" s="19"/>
      <c r="L560" s="19"/>
      <c r="M560" s="19"/>
    </row>
    <row r="561" spans="7:13" ht="15.75">
      <c r="G561" s="31" t="s">
        <v>283</v>
      </c>
      <c r="H561" s="32"/>
      <c r="I561" s="31" t="s">
        <v>89</v>
      </c>
      <c r="J561" s="32"/>
      <c r="K561" s="133" t="s">
        <v>317</v>
      </c>
      <c r="L561" s="133"/>
      <c r="M561" s="133"/>
    </row>
    <row r="562" spans="7:13" ht="15.75">
      <c r="G562" s="19" t="s">
        <v>63</v>
      </c>
      <c r="H562" s="19"/>
      <c r="I562" s="19" t="s">
        <v>63</v>
      </c>
      <c r="J562" s="19"/>
      <c r="K562" s="19" t="s">
        <v>63</v>
      </c>
      <c r="L562" s="19"/>
      <c r="M562" s="19" t="s">
        <v>169</v>
      </c>
    </row>
    <row r="564" spans="2:13" ht="15.75">
      <c r="B564" s="20" t="s">
        <v>170</v>
      </c>
      <c r="G564" s="23">
        <f>+GIS!J18</f>
        <v>44783</v>
      </c>
      <c r="H564" s="23"/>
      <c r="I564" s="23">
        <f>+GIS!L18</f>
        <v>43656</v>
      </c>
      <c r="J564" s="23"/>
      <c r="K564" s="23">
        <f>+G564-I564</f>
        <v>1127</v>
      </c>
      <c r="L564" s="42"/>
      <c r="M564" s="42">
        <f>+K564/I564*100</f>
        <v>2.5815466373465275</v>
      </c>
    </row>
    <row r="565" spans="2:13" ht="15.75">
      <c r="B565" s="20" t="s">
        <v>308</v>
      </c>
      <c r="G565" s="23"/>
      <c r="H565" s="23"/>
      <c r="I565" s="23"/>
      <c r="J565" s="23"/>
      <c r="K565" s="23"/>
      <c r="L565" s="42"/>
      <c r="M565" s="42"/>
    </row>
    <row r="566" spans="3:13" ht="15.75">
      <c r="C566" s="20" t="s">
        <v>309</v>
      </c>
      <c r="G566" s="23">
        <f>+GIS!J37</f>
        <v>7209</v>
      </c>
      <c r="H566" s="23"/>
      <c r="I566" s="23">
        <f>+GIS!L37</f>
        <v>7248</v>
      </c>
      <c r="J566" s="23"/>
      <c r="K566" s="23">
        <f>+G566-I566</f>
        <v>-39</v>
      </c>
      <c r="L566" s="42"/>
      <c r="M566" s="42">
        <f>+K566/I566*100</f>
        <v>-0.5380794701986755</v>
      </c>
    </row>
    <row r="567" spans="2:13" ht="15.75">
      <c r="B567" s="20" t="s">
        <v>171</v>
      </c>
      <c r="G567" s="23">
        <f>+GIS!J41</f>
        <v>7124</v>
      </c>
      <c r="H567" s="23"/>
      <c r="I567" s="23">
        <f>+GIS!L41</f>
        <v>7564</v>
      </c>
      <c r="J567" s="23"/>
      <c r="K567" s="23">
        <f>+G567-I567</f>
        <v>-440</v>
      </c>
      <c r="L567" s="42"/>
      <c r="M567" s="42">
        <f>+K567/I567*100</f>
        <v>-5.8170280274986785</v>
      </c>
    </row>
    <row r="568" spans="2:13" ht="15.75">
      <c r="B568" s="20" t="s">
        <v>172</v>
      </c>
      <c r="G568" s="23"/>
      <c r="H568" s="23"/>
      <c r="I568" s="23"/>
      <c r="J568" s="23"/>
      <c r="K568" s="23"/>
      <c r="L568" s="42"/>
      <c r="M568" s="42"/>
    </row>
    <row r="569" spans="3:13" ht="15.75">
      <c r="C569" s="20" t="s">
        <v>278</v>
      </c>
      <c r="G569" s="23">
        <f>+GIS!J47</f>
        <v>5867</v>
      </c>
      <c r="H569" s="23"/>
      <c r="I569" s="23">
        <f>+GIS!L47</f>
        <v>5867</v>
      </c>
      <c r="J569" s="23"/>
      <c r="K569" s="23">
        <f>+G569-I569</f>
        <v>0</v>
      </c>
      <c r="L569" s="42"/>
      <c r="M569" s="42">
        <f>+K569/I569*100</f>
        <v>0</v>
      </c>
    </row>
    <row r="570" ht="15.75">
      <c r="G570" s="68"/>
    </row>
    <row r="571" spans="2:13" ht="15.75">
      <c r="B571" s="126" t="s">
        <v>396</v>
      </c>
      <c r="C571" s="126"/>
      <c r="D571" s="126"/>
      <c r="E571" s="126"/>
      <c r="F571" s="126"/>
      <c r="G571" s="126"/>
      <c r="H571" s="126"/>
      <c r="I571" s="126"/>
      <c r="J571" s="126"/>
      <c r="K571" s="126"/>
      <c r="L571" s="126"/>
      <c r="M571" s="126"/>
    </row>
    <row r="572" spans="2:13" ht="15.75">
      <c r="B572" s="87"/>
      <c r="C572" s="87"/>
      <c r="D572" s="87"/>
      <c r="E572" s="87"/>
      <c r="F572" s="87"/>
      <c r="G572" s="87"/>
      <c r="H572" s="87"/>
      <c r="I572" s="87"/>
      <c r="J572" s="87"/>
      <c r="K572" s="87"/>
      <c r="L572" s="87"/>
      <c r="M572" s="87"/>
    </row>
    <row r="573" spans="2:13" ht="15.75">
      <c r="B573" s="87"/>
      <c r="C573" s="87"/>
      <c r="D573" s="87"/>
      <c r="E573" s="87"/>
      <c r="F573" s="87"/>
      <c r="G573" s="87"/>
      <c r="H573" s="87"/>
      <c r="I573" s="87"/>
      <c r="J573" s="87"/>
      <c r="K573" s="87"/>
      <c r="L573" s="87"/>
      <c r="M573" s="87"/>
    </row>
    <row r="574" spans="2:13" ht="15.75">
      <c r="B574" s="87"/>
      <c r="C574" s="87"/>
      <c r="D574" s="87"/>
      <c r="E574" s="87"/>
      <c r="F574" s="87"/>
      <c r="G574" s="87"/>
      <c r="H574" s="87"/>
      <c r="I574" s="87"/>
      <c r="J574" s="87"/>
      <c r="K574" s="87"/>
      <c r="L574" s="87"/>
      <c r="M574" s="87"/>
    </row>
    <row r="575" spans="2:13" ht="15.75">
      <c r="B575" s="87"/>
      <c r="C575" s="87"/>
      <c r="D575" s="87"/>
      <c r="E575" s="87"/>
      <c r="F575" s="87"/>
      <c r="G575" s="87"/>
      <c r="H575" s="87"/>
      <c r="I575" s="87"/>
      <c r="J575" s="87"/>
      <c r="K575" s="87"/>
      <c r="L575" s="87"/>
      <c r="M575" s="87"/>
    </row>
    <row r="576" spans="2:13" ht="15.75">
      <c r="B576" s="87"/>
      <c r="C576" s="87"/>
      <c r="D576" s="87"/>
      <c r="E576" s="87"/>
      <c r="F576" s="87"/>
      <c r="G576" s="87"/>
      <c r="H576" s="87"/>
      <c r="I576" s="87"/>
      <c r="J576" s="87"/>
      <c r="K576" s="87"/>
      <c r="L576" s="87"/>
      <c r="M576" s="87"/>
    </row>
    <row r="577" spans="1:3" ht="15.75">
      <c r="A577" s="128" t="s">
        <v>216</v>
      </c>
      <c r="B577" s="128"/>
      <c r="C577" s="128"/>
    </row>
    <row r="578" spans="1:3" ht="15.75">
      <c r="A578" s="130" t="str">
        <f>+A532</f>
        <v>26870 D</v>
      </c>
      <c r="B578" s="131"/>
      <c r="C578" s="132"/>
    </row>
    <row r="582" spans="1:3" ht="15.75">
      <c r="A582" s="21" t="s">
        <v>156</v>
      </c>
      <c r="B582" s="3" t="s">
        <v>74</v>
      </c>
      <c r="C582" s="3"/>
    </row>
    <row r="583" spans="2:13" ht="15.75">
      <c r="B583" s="126" t="s">
        <v>248</v>
      </c>
      <c r="C583" s="126"/>
      <c r="D583" s="115"/>
      <c r="E583" s="115"/>
      <c r="F583" s="115"/>
      <c r="G583" s="115"/>
      <c r="H583" s="115"/>
      <c r="I583" s="115"/>
      <c r="J583" s="115"/>
      <c r="K583" s="115"/>
      <c r="L583" s="115"/>
      <c r="M583" s="115"/>
    </row>
    <row r="584" spans="2:13" ht="15.75">
      <c r="B584" s="115"/>
      <c r="C584" s="115"/>
      <c r="D584" s="115"/>
      <c r="E584" s="115"/>
      <c r="F584" s="115"/>
      <c r="G584" s="115"/>
      <c r="H584" s="115"/>
      <c r="I584" s="115"/>
      <c r="J584" s="115"/>
      <c r="K584" s="115"/>
      <c r="L584" s="115"/>
      <c r="M584" s="115"/>
    </row>
    <row r="585" spans="2:13" ht="11.25" customHeight="1">
      <c r="B585" s="30"/>
      <c r="C585" s="30"/>
      <c r="D585" s="30"/>
      <c r="E585" s="30"/>
      <c r="F585" s="30"/>
      <c r="G585" s="30"/>
      <c r="H585" s="30"/>
      <c r="I585" s="30"/>
      <c r="J585" s="30"/>
      <c r="K585" s="30"/>
      <c r="L585" s="30"/>
      <c r="M585" s="30"/>
    </row>
    <row r="586" spans="1:3" ht="15.75">
      <c r="A586" s="21" t="s">
        <v>159</v>
      </c>
      <c r="B586" s="3" t="s">
        <v>68</v>
      </c>
      <c r="C586" s="3"/>
    </row>
    <row r="587" spans="2:13" ht="15.75">
      <c r="B587" s="36" t="s">
        <v>144</v>
      </c>
      <c r="C587" s="36"/>
      <c r="D587" s="36"/>
      <c r="E587" s="36"/>
      <c r="F587" s="36"/>
      <c r="G587" s="36"/>
      <c r="H587" s="36"/>
      <c r="I587" s="36"/>
      <c r="J587" s="36"/>
      <c r="K587" s="36"/>
      <c r="L587" s="36"/>
      <c r="M587" s="36"/>
    </row>
    <row r="588" ht="11.25" customHeight="1"/>
    <row r="589" spans="1:3" ht="15.75">
      <c r="A589" s="21" t="s">
        <v>160</v>
      </c>
      <c r="B589" s="3" t="s">
        <v>80</v>
      </c>
      <c r="C589" s="3"/>
    </row>
    <row r="590" spans="2:13" ht="15.75" customHeight="1">
      <c r="B590" s="126" t="s">
        <v>397</v>
      </c>
      <c r="C590" s="126"/>
      <c r="D590" s="126"/>
      <c r="E590" s="126"/>
      <c r="F590" s="126"/>
      <c r="G590" s="126"/>
      <c r="H590" s="126"/>
      <c r="I590" s="126"/>
      <c r="J590" s="126"/>
      <c r="K590" s="126"/>
      <c r="L590" s="126"/>
      <c r="M590" s="126"/>
    </row>
    <row r="591" spans="2:13" ht="15.75">
      <c r="B591" s="126"/>
      <c r="C591" s="126"/>
      <c r="D591" s="126"/>
      <c r="E591" s="126"/>
      <c r="F591" s="126"/>
      <c r="G591" s="126"/>
      <c r="H591" s="126"/>
      <c r="I591" s="126"/>
      <c r="J591" s="126"/>
      <c r="K591" s="126"/>
      <c r="L591" s="126"/>
      <c r="M591" s="126"/>
    </row>
    <row r="592" spans="2:13" ht="15.75">
      <c r="B592" s="126"/>
      <c r="C592" s="126"/>
      <c r="D592" s="126"/>
      <c r="E592" s="126"/>
      <c r="F592" s="126"/>
      <c r="G592" s="126"/>
      <c r="H592" s="126"/>
      <c r="I592" s="126"/>
      <c r="J592" s="126"/>
      <c r="K592" s="126"/>
      <c r="L592" s="126"/>
      <c r="M592" s="126"/>
    </row>
    <row r="594" spans="1:3" ht="15.75">
      <c r="A594" s="21" t="s">
        <v>162</v>
      </c>
      <c r="B594" s="3" t="s">
        <v>176</v>
      </c>
      <c r="C594" s="3"/>
    </row>
    <row r="595" spans="2:6" ht="15.75">
      <c r="B595" s="20" t="s">
        <v>62</v>
      </c>
      <c r="D595" s="20" t="s">
        <v>177</v>
      </c>
      <c r="F595" s="21" t="s">
        <v>179</v>
      </c>
    </row>
    <row r="596" ht="9.75" customHeight="1"/>
    <row r="597" spans="2:6" ht="15.75">
      <c r="B597" s="20" t="s">
        <v>64</v>
      </c>
      <c r="D597" s="20" t="s">
        <v>178</v>
      </c>
      <c r="F597" s="21" t="s">
        <v>179</v>
      </c>
    </row>
    <row r="599" spans="1:3" ht="15.75">
      <c r="A599" s="21" t="s">
        <v>201</v>
      </c>
      <c r="B599" s="3" t="s">
        <v>33</v>
      </c>
      <c r="C599" s="3"/>
    </row>
    <row r="600" spans="2:13" ht="15.75">
      <c r="B600" s="126" t="s">
        <v>350</v>
      </c>
      <c r="C600" s="126"/>
      <c r="D600" s="126"/>
      <c r="E600" s="126"/>
      <c r="F600" s="126"/>
      <c r="G600" s="126"/>
      <c r="H600" s="126"/>
      <c r="I600" s="126"/>
      <c r="J600" s="126"/>
      <c r="K600" s="126"/>
      <c r="L600" s="126"/>
      <c r="M600" s="126"/>
    </row>
    <row r="601" spans="2:13" ht="15.75">
      <c r="B601" s="126"/>
      <c r="C601" s="126"/>
      <c r="D601" s="126"/>
      <c r="E601" s="126"/>
      <c r="F601" s="126"/>
      <c r="G601" s="126"/>
      <c r="H601" s="126"/>
      <c r="I601" s="126"/>
      <c r="J601" s="126"/>
      <c r="K601" s="126"/>
      <c r="L601" s="126"/>
      <c r="M601" s="126"/>
    </row>
    <row r="602" ht="8.25" customHeight="1"/>
    <row r="603" spans="2:13" ht="15.75">
      <c r="B603" s="126" t="s">
        <v>398</v>
      </c>
      <c r="C603" s="126"/>
      <c r="D603" s="126"/>
      <c r="E603" s="126"/>
      <c r="F603" s="126"/>
      <c r="G603" s="126"/>
      <c r="H603" s="126"/>
      <c r="I603" s="126"/>
      <c r="J603" s="126"/>
      <c r="K603" s="126"/>
      <c r="L603" s="126"/>
      <c r="M603" s="126"/>
    </row>
    <row r="604" spans="2:13" ht="15.75">
      <c r="B604" s="126"/>
      <c r="C604" s="126"/>
      <c r="D604" s="126"/>
      <c r="E604" s="126"/>
      <c r="F604" s="126"/>
      <c r="G604" s="126"/>
      <c r="H604" s="126"/>
      <c r="I604" s="126"/>
      <c r="J604" s="126"/>
      <c r="K604" s="126"/>
      <c r="L604" s="126"/>
      <c r="M604" s="126"/>
    </row>
    <row r="605" spans="2:13" ht="15.75">
      <c r="B605" s="87"/>
      <c r="C605" s="87"/>
      <c r="D605" s="87"/>
      <c r="E605" s="87"/>
      <c r="F605" s="87"/>
      <c r="G605" s="87"/>
      <c r="H605" s="87"/>
      <c r="I605" s="87"/>
      <c r="J605" s="87"/>
      <c r="K605" s="87"/>
      <c r="L605" s="87"/>
      <c r="M605" s="87"/>
    </row>
    <row r="606" spans="1:2" ht="15.75">
      <c r="A606" s="21" t="s">
        <v>259</v>
      </c>
      <c r="B606" s="3" t="s">
        <v>270</v>
      </c>
    </row>
    <row r="607" spans="2:13" ht="15.75">
      <c r="B607" s="126" t="s">
        <v>348</v>
      </c>
      <c r="C607" s="126"/>
      <c r="D607" s="126"/>
      <c r="E607" s="126"/>
      <c r="F607" s="126"/>
      <c r="G607" s="126"/>
      <c r="H607" s="126"/>
      <c r="I607" s="126"/>
      <c r="J607" s="126"/>
      <c r="K607" s="126"/>
      <c r="L607" s="126"/>
      <c r="M607" s="126"/>
    </row>
    <row r="608" spans="2:13" ht="15.75">
      <c r="B608" s="126"/>
      <c r="C608" s="126"/>
      <c r="D608" s="126"/>
      <c r="E608" s="126"/>
      <c r="F608" s="126"/>
      <c r="G608" s="126"/>
      <c r="H608" s="126"/>
      <c r="I608" s="126"/>
      <c r="J608" s="126"/>
      <c r="K608" s="126"/>
      <c r="L608" s="126"/>
      <c r="M608" s="126"/>
    </row>
    <row r="609" spans="2:13" ht="9.75" customHeight="1">
      <c r="B609" s="87"/>
      <c r="C609" s="87"/>
      <c r="D609" s="87"/>
      <c r="E609" s="87"/>
      <c r="F609" s="87"/>
      <c r="G609" s="87"/>
      <c r="H609" s="87"/>
      <c r="I609" s="87"/>
      <c r="J609" s="87"/>
      <c r="K609" s="87"/>
      <c r="L609" s="87"/>
      <c r="M609" s="87"/>
    </row>
    <row r="610" spans="2:13" ht="15.75" customHeight="1">
      <c r="B610" s="126" t="s">
        <v>364</v>
      </c>
      <c r="C610" s="115"/>
      <c r="D610" s="115"/>
      <c r="E610" s="115"/>
      <c r="F610" s="115"/>
      <c r="G610" s="115"/>
      <c r="H610" s="115"/>
      <c r="I610" s="115"/>
      <c r="J610" s="115"/>
      <c r="K610" s="115"/>
      <c r="L610" s="115"/>
      <c r="M610" s="115"/>
    </row>
    <row r="611" spans="2:13" ht="15.75" customHeight="1">
      <c r="B611" s="126"/>
      <c r="C611" s="115"/>
      <c r="D611" s="115"/>
      <c r="E611" s="115"/>
      <c r="F611" s="115"/>
      <c r="G611" s="115"/>
      <c r="H611" s="115"/>
      <c r="I611" s="115"/>
      <c r="J611" s="115"/>
      <c r="K611" s="115"/>
      <c r="L611" s="115"/>
      <c r="M611" s="115"/>
    </row>
    <row r="612" spans="2:13" ht="15.75">
      <c r="B612" s="115"/>
      <c r="C612" s="115"/>
      <c r="D612" s="115"/>
      <c r="E612" s="115"/>
      <c r="F612" s="115"/>
      <c r="G612" s="115"/>
      <c r="H612" s="115"/>
      <c r="I612" s="115"/>
      <c r="J612" s="115"/>
      <c r="K612" s="115"/>
      <c r="L612" s="115"/>
      <c r="M612" s="115"/>
    </row>
    <row r="613" spans="2:13" ht="15.75">
      <c r="B613" s="30"/>
      <c r="C613" s="30"/>
      <c r="D613" s="30"/>
      <c r="E613" s="30"/>
      <c r="F613" s="30"/>
      <c r="G613" s="30"/>
      <c r="H613" s="30"/>
      <c r="I613" s="30"/>
      <c r="J613" s="30"/>
      <c r="K613" s="30"/>
      <c r="L613" s="30"/>
      <c r="M613" s="30"/>
    </row>
    <row r="614" spans="2:13" ht="15.75">
      <c r="B614" s="115" t="s">
        <v>399</v>
      </c>
      <c r="C614" s="115"/>
      <c r="D614" s="115"/>
      <c r="E614" s="115"/>
      <c r="F614" s="115"/>
      <c r="G614" s="115"/>
      <c r="H614" s="115"/>
      <c r="I614" s="115"/>
      <c r="J614" s="115"/>
      <c r="K614" s="115"/>
      <c r="L614" s="115"/>
      <c r="M614" s="115"/>
    </row>
    <row r="615" spans="2:13" ht="15.75">
      <c r="B615" s="115"/>
      <c r="C615" s="115"/>
      <c r="D615" s="115"/>
      <c r="E615" s="115"/>
      <c r="F615" s="115"/>
      <c r="G615" s="115"/>
      <c r="H615" s="115"/>
      <c r="I615" s="115"/>
      <c r="J615" s="115"/>
      <c r="K615" s="115"/>
      <c r="L615" s="115"/>
      <c r="M615" s="115"/>
    </row>
    <row r="616" spans="2:13" ht="15.75">
      <c r="B616" s="30"/>
      <c r="C616" s="30"/>
      <c r="D616" s="30"/>
      <c r="E616" s="30"/>
      <c r="F616" s="30"/>
      <c r="G616" s="30"/>
      <c r="H616" s="30"/>
      <c r="I616" s="30"/>
      <c r="J616" s="30"/>
      <c r="K616" s="30"/>
      <c r="L616" s="30"/>
      <c r="M616" s="30"/>
    </row>
    <row r="617" spans="2:13" ht="15.75">
      <c r="B617" s="87"/>
      <c r="C617" s="87"/>
      <c r="D617" s="87"/>
      <c r="E617" s="87"/>
      <c r="F617" s="87"/>
      <c r="G617" s="87"/>
      <c r="H617" s="87"/>
      <c r="I617" s="19" t="s">
        <v>133</v>
      </c>
      <c r="J617" s="19"/>
      <c r="K617" s="19"/>
      <c r="L617" s="19"/>
      <c r="M617" s="19"/>
    </row>
    <row r="618" spans="2:13" ht="15.75">
      <c r="B618" s="87"/>
      <c r="C618" s="36"/>
      <c r="D618" s="36"/>
      <c r="E618" s="36"/>
      <c r="F618" s="87"/>
      <c r="G618" s="87"/>
      <c r="H618" s="87"/>
      <c r="I618" s="32" t="s">
        <v>134</v>
      </c>
      <c r="J618" s="32"/>
      <c r="K618" s="32" t="s">
        <v>371</v>
      </c>
      <c r="L618" s="32"/>
      <c r="M618" s="32" t="s">
        <v>138</v>
      </c>
    </row>
    <row r="619" spans="2:13" ht="15.75">
      <c r="B619" s="87"/>
      <c r="D619" s="36"/>
      <c r="E619" s="36"/>
      <c r="F619" s="87"/>
      <c r="G619" s="87"/>
      <c r="H619" s="87"/>
      <c r="I619" s="19" t="s">
        <v>63</v>
      </c>
      <c r="J619" s="19"/>
      <c r="K619" s="19" t="s">
        <v>63</v>
      </c>
      <c r="L619" s="19"/>
      <c r="M619" s="19" t="s">
        <v>63</v>
      </c>
    </row>
    <row r="620" spans="2:13" ht="6" customHeight="1">
      <c r="B620" s="87"/>
      <c r="D620" s="36"/>
      <c r="E620" s="36"/>
      <c r="F620" s="87"/>
      <c r="G620" s="87"/>
      <c r="H620" s="87"/>
      <c r="I620" s="19"/>
      <c r="J620" s="19"/>
      <c r="K620" s="19"/>
      <c r="L620" s="19"/>
      <c r="M620" s="19"/>
    </row>
    <row r="621" spans="2:13" ht="15.75">
      <c r="B621" s="87"/>
      <c r="C621" s="36" t="s">
        <v>26</v>
      </c>
      <c r="D621" s="36"/>
      <c r="E621" s="36"/>
      <c r="F621" s="87"/>
      <c r="G621" s="87"/>
      <c r="H621" s="87"/>
      <c r="I621" s="46">
        <v>1254</v>
      </c>
      <c r="J621" s="19"/>
      <c r="K621" s="46">
        <v>-192</v>
      </c>
      <c r="L621" s="46"/>
      <c r="M621" s="46">
        <f>+I621+K621</f>
        <v>1062</v>
      </c>
    </row>
    <row r="622" spans="2:13" ht="15.75">
      <c r="B622" s="87"/>
      <c r="C622" s="36" t="s">
        <v>28</v>
      </c>
      <c r="D622" s="36"/>
      <c r="E622" s="36"/>
      <c r="F622" s="87"/>
      <c r="G622" s="87"/>
      <c r="H622" s="87"/>
      <c r="I622" s="23">
        <v>-4850</v>
      </c>
      <c r="K622" s="46">
        <v>1</v>
      </c>
      <c r="L622" s="46"/>
      <c r="M622" s="46">
        <f>+I622+K622</f>
        <v>-4849</v>
      </c>
    </row>
    <row r="623" spans="2:13" ht="15.75">
      <c r="B623" s="87"/>
      <c r="C623" s="36" t="s">
        <v>142</v>
      </c>
      <c r="D623" s="36"/>
      <c r="E623" s="36"/>
      <c r="F623" s="87"/>
      <c r="G623" s="87"/>
      <c r="H623" s="87"/>
      <c r="I623" s="24">
        <v>125</v>
      </c>
      <c r="K623" s="100">
        <v>191</v>
      </c>
      <c r="L623" s="46"/>
      <c r="M623" s="100">
        <f>+I623+K623</f>
        <v>316</v>
      </c>
    </row>
    <row r="624" spans="2:13" ht="15.75">
      <c r="B624" s="87"/>
      <c r="C624" s="36"/>
      <c r="D624" s="36"/>
      <c r="E624" s="36"/>
      <c r="F624" s="87"/>
      <c r="G624" s="87"/>
      <c r="H624" s="87"/>
      <c r="I624" s="23"/>
      <c r="K624" s="46"/>
      <c r="L624" s="46"/>
      <c r="M624" s="46"/>
    </row>
    <row r="625" spans="2:13" ht="15.75">
      <c r="B625" s="87"/>
      <c r="C625" s="36"/>
      <c r="D625" s="36"/>
      <c r="E625" s="36"/>
      <c r="F625" s="87"/>
      <c r="G625" s="87"/>
      <c r="H625" s="87"/>
      <c r="I625" s="23"/>
      <c r="K625" s="46"/>
      <c r="L625" s="46"/>
      <c r="M625" s="46"/>
    </row>
    <row r="626" spans="1:13" ht="15.75">
      <c r="A626" s="128" t="s">
        <v>216</v>
      </c>
      <c r="B626" s="128"/>
      <c r="C626" s="128"/>
      <c r="D626" s="87"/>
      <c r="E626" s="87"/>
      <c r="F626" s="87"/>
      <c r="G626" s="87"/>
      <c r="H626" s="87"/>
      <c r="I626" s="87"/>
      <c r="J626" s="87"/>
      <c r="K626" s="87"/>
      <c r="L626" s="87"/>
      <c r="M626" s="87"/>
    </row>
    <row r="627" spans="1:13" ht="15.75">
      <c r="A627" s="130" t="str">
        <f>+A578</f>
        <v>26870 D</v>
      </c>
      <c r="B627" s="131"/>
      <c r="C627" s="132"/>
      <c r="D627" s="87"/>
      <c r="E627" s="87"/>
      <c r="F627" s="87"/>
      <c r="G627" s="87"/>
      <c r="H627" s="87"/>
      <c r="I627" s="87"/>
      <c r="J627" s="87"/>
      <c r="K627" s="87"/>
      <c r="L627" s="87"/>
      <c r="M627" s="87"/>
    </row>
    <row r="628" spans="2:13" ht="15.75">
      <c r="B628" s="87"/>
      <c r="C628" s="87"/>
      <c r="D628" s="87"/>
      <c r="E628" s="87"/>
      <c r="F628" s="87"/>
      <c r="G628" s="87"/>
      <c r="H628" s="87"/>
      <c r="I628" s="87"/>
      <c r="J628" s="87"/>
      <c r="K628" s="87"/>
      <c r="L628" s="87"/>
      <c r="M628" s="87"/>
    </row>
    <row r="629" spans="2:13" ht="15.75">
      <c r="B629" s="87"/>
      <c r="C629" s="87"/>
      <c r="D629" s="87"/>
      <c r="E629" s="87"/>
      <c r="F629" s="87"/>
      <c r="G629" s="87"/>
      <c r="H629" s="87"/>
      <c r="I629" s="87"/>
      <c r="J629" s="87"/>
      <c r="K629" s="87"/>
      <c r="L629" s="87"/>
      <c r="M629" s="87"/>
    </row>
    <row r="630" spans="2:13" ht="15.75">
      <c r="B630" s="87"/>
      <c r="C630" s="87"/>
      <c r="D630" s="87"/>
      <c r="E630" s="87"/>
      <c r="F630" s="87"/>
      <c r="G630" s="87"/>
      <c r="H630" s="87"/>
      <c r="I630" s="87"/>
      <c r="J630" s="87"/>
      <c r="K630" s="87"/>
      <c r="L630" s="87"/>
      <c r="M630" s="87"/>
    </row>
    <row r="631" spans="2:13" ht="15.75">
      <c r="B631" s="87"/>
      <c r="C631" s="87"/>
      <c r="D631" s="87"/>
      <c r="E631" s="87"/>
      <c r="F631" s="87"/>
      <c r="G631" s="87"/>
      <c r="H631" s="87"/>
      <c r="I631" s="87"/>
      <c r="J631" s="87"/>
      <c r="K631" s="87"/>
      <c r="L631" s="87"/>
      <c r="M631" s="87"/>
    </row>
    <row r="632" spans="1:9" ht="15.75">
      <c r="A632" s="21" t="s">
        <v>269</v>
      </c>
      <c r="B632" s="3" t="s">
        <v>202</v>
      </c>
      <c r="I632" s="41"/>
    </row>
    <row r="633" ht="15.75">
      <c r="B633" s="20" t="s">
        <v>296</v>
      </c>
    </row>
    <row r="637" ht="15.75">
      <c r="A637" s="20" t="s">
        <v>180</v>
      </c>
    </row>
    <row r="644" ht="15.75">
      <c r="A644" s="20" t="s">
        <v>181</v>
      </c>
    </row>
    <row r="645" ht="15.75">
      <c r="A645" s="20" t="s">
        <v>182</v>
      </c>
    </row>
    <row r="647" ht="15.75">
      <c r="A647" s="20" t="s">
        <v>183</v>
      </c>
    </row>
    <row r="648" ht="15.75">
      <c r="A648" s="21" t="s">
        <v>297</v>
      </c>
    </row>
  </sheetData>
  <mergeCells count="72">
    <mergeCell ref="B603:M604"/>
    <mergeCell ref="A626:C626"/>
    <mergeCell ref="A627:C627"/>
    <mergeCell ref="A484:C484"/>
    <mergeCell ref="A485:C485"/>
    <mergeCell ref="B600:M601"/>
    <mergeCell ref="B552:M554"/>
    <mergeCell ref="K561:M561"/>
    <mergeCell ref="B571:M571"/>
    <mergeCell ref="B614:M615"/>
    <mergeCell ref="A50:C50"/>
    <mergeCell ref="A51:C51"/>
    <mergeCell ref="B610:M612"/>
    <mergeCell ref="B607:M608"/>
    <mergeCell ref="A577:C577"/>
    <mergeCell ref="A578:C578"/>
    <mergeCell ref="B590:M592"/>
    <mergeCell ref="B583:M584"/>
    <mergeCell ref="A243:C243"/>
    <mergeCell ref="A244:C244"/>
    <mergeCell ref="B206:M207"/>
    <mergeCell ref="B212:M213"/>
    <mergeCell ref="K542:M542"/>
    <mergeCell ref="G491:I491"/>
    <mergeCell ref="B536:M537"/>
    <mergeCell ref="A291:C291"/>
    <mergeCell ref="A292:C292"/>
    <mergeCell ref="C513:M514"/>
    <mergeCell ref="B301:M302"/>
    <mergeCell ref="A391:C391"/>
    <mergeCell ref="A1:C1"/>
    <mergeCell ref="A2:C2"/>
    <mergeCell ref="B17:M20"/>
    <mergeCell ref="B22:M24"/>
    <mergeCell ref="A5:M5"/>
    <mergeCell ref="A6:M6"/>
    <mergeCell ref="B12:M15"/>
    <mergeCell ref="A8:M8"/>
    <mergeCell ref="A9:M9"/>
    <mergeCell ref="B26:M27"/>
    <mergeCell ref="A531:C531"/>
    <mergeCell ref="A532:C532"/>
    <mergeCell ref="B275:M277"/>
    <mergeCell ref="I62:M62"/>
    <mergeCell ref="I63:M63"/>
    <mergeCell ref="B58:M60"/>
    <mergeCell ref="B168:M169"/>
    <mergeCell ref="K490:M490"/>
    <mergeCell ref="B55:M55"/>
    <mergeCell ref="A197:C197"/>
    <mergeCell ref="A100:C100"/>
    <mergeCell ref="A101:C101"/>
    <mergeCell ref="A149:C149"/>
    <mergeCell ref="A150:C150"/>
    <mergeCell ref="G490:I490"/>
    <mergeCell ref="K491:M491"/>
    <mergeCell ref="A341:C341"/>
    <mergeCell ref="A342:C342"/>
    <mergeCell ref="A437:C437"/>
    <mergeCell ref="A438:C438"/>
    <mergeCell ref="B351:F352"/>
    <mergeCell ref="A390:C390"/>
    <mergeCell ref="B86:M87"/>
    <mergeCell ref="B89:M90"/>
    <mergeCell ref="B97:M99"/>
    <mergeCell ref="B397:E398"/>
    <mergeCell ref="B297:M299"/>
    <mergeCell ref="B172:M175"/>
    <mergeCell ref="B202:M203"/>
    <mergeCell ref="B177:M179"/>
    <mergeCell ref="B182:M183"/>
    <mergeCell ref="A196:C196"/>
  </mergeCells>
  <printOptions/>
  <pageMargins left="0.6" right="0.41" top="1" bottom="0.75" header="0.5" footer="0.5"/>
  <pageSetup firstPageNumber="7" useFirstPageNumber="1" horizontalDpi="600" verticalDpi="600" orientation="portrait"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T.C.LIEW</dc:creator>
  <cp:keywords/>
  <dc:description/>
  <cp:lastModifiedBy>Win98</cp:lastModifiedBy>
  <cp:lastPrinted>2003-03-26T07:36:58Z</cp:lastPrinted>
  <dcterms:created xsi:type="dcterms:W3CDTF">2002-11-01T01:28:40Z</dcterms:created>
  <dcterms:modified xsi:type="dcterms:W3CDTF">2003-03-28T08:27:18Z</dcterms:modified>
  <cp:category/>
  <cp:version/>
  <cp:contentType/>
  <cp:contentStatus/>
</cp:coreProperties>
</file>